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Лист1" sheetId="1" r:id="rId1"/>
    <sheet name="Штат.распис." sheetId="2" r:id="rId2"/>
    <sheet name="Штат.распис. (2)" sheetId="3" r:id="rId3"/>
    <sheet name="Штат.распис. (3)" sheetId="4" r:id="rId4"/>
    <sheet name="типовые шт." sheetId="5" r:id="rId5"/>
    <sheet name="Ночн празд" sheetId="6" r:id="rId6"/>
    <sheet name="Расчет ФОТ" sheetId="7" r:id="rId7"/>
    <sheet name="штатное 01.09.2008" sheetId="8" r:id="rId8"/>
  </sheets>
  <definedNames/>
  <calcPr fullCalcOnLoad="1"/>
</workbook>
</file>

<file path=xl/sharedStrings.xml><?xml version="1.0" encoding="utf-8"?>
<sst xmlns="http://schemas.openxmlformats.org/spreadsheetml/2006/main" count="404" uniqueCount="178">
  <si>
    <t>Наименование должностей</t>
  </si>
  <si>
    <t>Преподаватель-организатор ОБЖ</t>
  </si>
  <si>
    <t>Лаборант</t>
  </si>
  <si>
    <t>Педагог-психолог</t>
  </si>
  <si>
    <t>Сторож</t>
  </si>
  <si>
    <t>Дворник</t>
  </si>
  <si>
    <t>Социальный педагог</t>
  </si>
  <si>
    <t>Педагог дополнительного образования</t>
  </si>
  <si>
    <t>Воспитатель ГПД</t>
  </si>
  <si>
    <t>Итого</t>
  </si>
  <si>
    <t>Разряд
 ЕТС</t>
  </si>
  <si>
    <t>%</t>
  </si>
  <si>
    <t>Сумма</t>
  </si>
  <si>
    <t>Всего за 
месяц</t>
  </si>
  <si>
    <t>Cекретарь-машинистка</t>
  </si>
  <si>
    <t>Бухгалтер</t>
  </si>
  <si>
    <t>Итого в год</t>
  </si>
  <si>
    <t>А.В.Юшкова</t>
  </si>
  <si>
    <t>К-во
ста-
вок</t>
  </si>
  <si>
    <t>Итого  в месяц</t>
  </si>
  <si>
    <t>Надтарифный фонд</t>
  </si>
  <si>
    <t>Главный бухгалтер</t>
  </si>
  <si>
    <t>Ночные и праздничные часы</t>
  </si>
  <si>
    <t>Главный  бухгалтер</t>
  </si>
  <si>
    <t>Заведующий библиотекой</t>
  </si>
  <si>
    <t>Гардеробщик</t>
  </si>
  <si>
    <t>УТВЕРЖДАЮ:</t>
  </si>
  <si>
    <t>№ п/п</t>
  </si>
  <si>
    <t>Ставка
ЕТС</t>
  </si>
  <si>
    <t>Зам.директора по научно-метод.работе</t>
  </si>
  <si>
    <t>Разряд ЕТС</t>
  </si>
  <si>
    <t>Зам. директора по учебной работе</t>
  </si>
  <si>
    <t xml:space="preserve">Лаборант кабинета ЭВТ </t>
  </si>
  <si>
    <t>Лаборант кабинета ЭВТ</t>
  </si>
  <si>
    <t>ИТОГО:</t>
  </si>
  <si>
    <t>Слесарь - сантехник</t>
  </si>
  <si>
    <t>Рабочий по комплекс.обслуживанию и ремонту зданий</t>
  </si>
  <si>
    <t xml:space="preserve">Лаборант </t>
  </si>
  <si>
    <t>Cекретарь  учебной части</t>
  </si>
  <si>
    <t>Унифицированная форма № Т-3</t>
  </si>
  <si>
    <t xml:space="preserve">Утверждена постановлением Госкомстата  </t>
  </si>
  <si>
    <t>России от 05.01.2004г. №1</t>
  </si>
  <si>
    <t>ШТАТНОЕ  РАСПИСАНИЕ</t>
  </si>
  <si>
    <t>Структурное подразделение</t>
  </si>
  <si>
    <t>Должность (специальность, профессия), разряд, класс (категория), квалификация</t>
  </si>
  <si>
    <t>наименование</t>
  </si>
  <si>
    <t>код</t>
  </si>
  <si>
    <t>Количество штатных единиц</t>
  </si>
  <si>
    <t>Надбавки, руб.</t>
  </si>
  <si>
    <t>Примечание</t>
  </si>
  <si>
    <t>УТВЕРЖДЕНО</t>
  </si>
  <si>
    <t>Уральский коэффициент 15%</t>
  </si>
  <si>
    <t>1.</t>
  </si>
  <si>
    <t>2.</t>
  </si>
  <si>
    <t>Ночные часы  с 22-00  до  6-00  ежедневно 8 час.</t>
  </si>
  <si>
    <t>3.</t>
  </si>
  <si>
    <t>I.</t>
  </si>
  <si>
    <t>4.</t>
  </si>
  <si>
    <t>5.</t>
  </si>
  <si>
    <t>6.</t>
  </si>
  <si>
    <t>7.</t>
  </si>
  <si>
    <t>8.</t>
  </si>
  <si>
    <t>9.</t>
  </si>
  <si>
    <t>II.</t>
  </si>
  <si>
    <t>Годовое количество праздничных часов: 12 дней * 24 часа = 288 часов</t>
  </si>
  <si>
    <t>Среднемесячное кол-во праздничных часов: 288 час. / 12 мес. = 24 час.</t>
  </si>
  <si>
    <t>III.</t>
  </si>
  <si>
    <t>Инженер по ремонту и обслуживанию ЭВТ</t>
  </si>
  <si>
    <t>Зам. директора  по хозяйств. работе</t>
  </si>
  <si>
    <t xml:space="preserve">Бухгалтер </t>
  </si>
  <si>
    <t>Уборщик служебных помещений</t>
  </si>
  <si>
    <t>Уборщик  служебных помещений</t>
  </si>
  <si>
    <t>Рабочий по комплекс.обсл. и ремонту зданий</t>
  </si>
  <si>
    <t>Площадь ГПД - 255,3 кв.м.</t>
  </si>
  <si>
    <t>Убираемая площадь 2 смены - 0 кв.м</t>
  </si>
  <si>
    <t>Должность</t>
  </si>
  <si>
    <t>Количество 
ставок</t>
  </si>
  <si>
    <t>Исполнитель: Юшкова А.В.</t>
  </si>
  <si>
    <t>Рабочий по комплексному обслуживанию и ремонту зданий</t>
  </si>
  <si>
    <t>Зам. директора по воспитательной работе</t>
  </si>
  <si>
    <t>Зам. директора по научно-методической работе</t>
  </si>
  <si>
    <t>Педагогическая з/плата по тарификации</t>
  </si>
  <si>
    <t>Электромонтер по ремонту и обслужив.электрооборудования</t>
  </si>
  <si>
    <t>надтарифный фонд</t>
  </si>
  <si>
    <t>НМР</t>
  </si>
  <si>
    <t>х</t>
  </si>
  <si>
    <t>ночные праздн</t>
  </si>
  <si>
    <t>Тарифная ставка (оклад) (руб.)</t>
  </si>
  <si>
    <t xml:space="preserve">Итого (гр.4*гр.5) </t>
  </si>
  <si>
    <t>Учитель (по тарификации)</t>
  </si>
  <si>
    <t xml:space="preserve">Итого тарифный фонд </t>
  </si>
  <si>
    <t>Директор лицея</t>
  </si>
  <si>
    <t>Заместитель директора по учебной работе</t>
  </si>
  <si>
    <t>Заместитель директора по научно-методической работе</t>
  </si>
  <si>
    <t>Заместитель директора по воспитательной работе</t>
  </si>
  <si>
    <t>Заместитель директора по административно-хозяйственной работе</t>
  </si>
  <si>
    <t>Заместитель  директора по воспитатательной работе</t>
  </si>
  <si>
    <t>Секретарь учебной части</t>
  </si>
  <si>
    <t>Зам. директора по административно-хозяйственной работе</t>
  </si>
  <si>
    <r>
      <t>Наименование учреждения</t>
    </r>
    <r>
      <rPr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МОУ лицей №1 города Кунгура </t>
    </r>
  </si>
  <si>
    <t>Заместитель директора по учебно-организационной работе</t>
  </si>
  <si>
    <t>Уральский к-т 15%</t>
  </si>
  <si>
    <t>Всего, руб. (гр.6+7+8+9+10+11)</t>
  </si>
  <si>
    <t xml:space="preserve">Зам. директора по учебно-организационной работе </t>
  </si>
  <si>
    <t xml:space="preserve">Зам. директора по учебной работе </t>
  </si>
  <si>
    <t xml:space="preserve"> ШТАТНОЕ  РАСПИСАНИЕ </t>
  </si>
  <si>
    <t>Старший вожатый</t>
  </si>
  <si>
    <t>Количество рабочих дней по календарю 6-дневной рабочей недели: 302 дня</t>
  </si>
  <si>
    <t xml:space="preserve">Среднемесячное число рабочих дней: 2013,3333 час. : 12 мес. = 167,77778 час.  </t>
  </si>
  <si>
    <t>МОУ лицей №1 города Кунгура</t>
  </si>
  <si>
    <t>Зам.директора по воспитательной работе</t>
  </si>
  <si>
    <t xml:space="preserve">Директор  </t>
  </si>
  <si>
    <t xml:space="preserve">Количество классов-комплектов - 22 ед.  </t>
  </si>
  <si>
    <t>ГПД - 1 группа, в них детей - 25 уч.</t>
  </si>
  <si>
    <t>УТВЕРЖДЕНО:</t>
  </si>
  <si>
    <t>№</t>
  </si>
  <si>
    <t>Кол-во
штатных единиц</t>
  </si>
  <si>
    <t>Оклад
(ставка
 ЕТС)</t>
  </si>
  <si>
    <t>Месячный фонд заработной платы</t>
  </si>
  <si>
    <t xml:space="preserve">Директор лицея </t>
  </si>
  <si>
    <t>Педагогическая з/плата по тарификации (часы)</t>
  </si>
  <si>
    <t>Итого тарифный фонд</t>
  </si>
  <si>
    <t>Надтарифный фонд 25%</t>
  </si>
  <si>
    <r>
      <t xml:space="preserve">Штат в количестве  </t>
    </r>
    <r>
      <rPr>
        <b/>
        <sz val="10"/>
        <rFont val="Arial Cyr"/>
        <family val="0"/>
      </rPr>
      <t xml:space="preserve">43,1 </t>
    </r>
    <r>
      <rPr>
        <sz val="10"/>
        <rFont val="Arial Cyr"/>
        <family val="0"/>
      </rPr>
      <t xml:space="preserve"> единиц</t>
    </r>
  </si>
  <si>
    <t>ст.32 Закона</t>
  </si>
  <si>
    <t>Ставка ЕТС 1 разряда 1477 руб.</t>
  </si>
  <si>
    <t>Стоимость 1 часа: 1477 руб. / 167,777778 час. = 8,80331 руб.</t>
  </si>
  <si>
    <t>Стоимость 1 ночного часа:  8,80331 руб. * 35% = 3,081159руб.</t>
  </si>
  <si>
    <r>
      <t>Сумма оплаты в месяц за праздничные дни: 24 час. * 8,80331 руб. = 211,28</t>
    </r>
    <r>
      <rPr>
        <sz val="10"/>
        <rFont val="Arial Cyr"/>
        <family val="0"/>
      </rPr>
      <t xml:space="preserve"> руб. </t>
    </r>
  </si>
  <si>
    <t>Приказом от  07.09.2007г.  № 86</t>
  </si>
  <si>
    <t>Директор МОУ лицей №1 города Кунгура</t>
  </si>
  <si>
    <t xml:space="preserve">Ведущий экономист </t>
  </si>
  <si>
    <t xml:space="preserve">                                                    ________________  И.И.Буданова</t>
  </si>
  <si>
    <t xml:space="preserve">Расчет фонда оплаты труда  МОУ лицей №1 города Кунгура
на  2009 год. </t>
  </si>
  <si>
    <t>Начисления на ФОТ КЭКР 213</t>
  </si>
  <si>
    <t>Расчет оплаты сторожам за ночные и праздничные часы на 2009 год.</t>
  </si>
  <si>
    <t xml:space="preserve">Кол-во ночных часов в год: 365 дн. * 8 час. = 2920 час.   </t>
  </si>
  <si>
    <t>Кол-во ночных часов в среднем за месяц: 2920 час. / 12 мес. = 243,3 час.</t>
  </si>
  <si>
    <t>Годовая норма  рабочих часов при 6-дневной рабочей неделе: 302 раб.дня * 6,67 час. = 2013,3333 час.</t>
  </si>
  <si>
    <r>
      <t>Сумма оплаты в месяц за ночные часы: 243,3 час. * 3,081159 руб. = 749,65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руб. </t>
    </r>
    <r>
      <rPr>
        <sz val="10"/>
        <rFont val="Arial Cyr"/>
        <family val="0"/>
      </rPr>
      <t xml:space="preserve"> </t>
    </r>
  </si>
  <si>
    <t>ВСЕГО за месяц:  749,65 руб. + 211,28 руб. = 960,93 руб.</t>
  </si>
  <si>
    <t>Праздничные дни - 12 ( 1,2,3,4,5,7 января, 23 февраля, 8 марта, 1,9 мая, 12 июня, 4 ноября)</t>
  </si>
  <si>
    <t>на 01.09.2008г.</t>
  </si>
  <si>
    <t>17.09.2008г.</t>
  </si>
  <si>
    <t xml:space="preserve">Штатное расписание МОУ лицей №1 города Кунгура
с  01 сентября 2008 года </t>
  </si>
  <si>
    <t>ФЗП  на 2009 год</t>
  </si>
  <si>
    <t>на 01.09.2008 года</t>
  </si>
  <si>
    <t>Количество учащихся - 599 чел.</t>
  </si>
  <si>
    <t>Занятия во 2 смену - 0 чел.</t>
  </si>
  <si>
    <t>Убираемая площадь  - 3499,9 кв.м</t>
  </si>
  <si>
    <t>___________ И.И.Буданова</t>
  </si>
  <si>
    <t>МУНИЦИПАЛЬНОГО ОБЩЕОБРАЗОВАТЕЛЬНОГО УЧРЕЖДЕНИЯ  ЛИЦЕЙ №1 ГОРОДА КУНГУРА</t>
  </si>
  <si>
    <r>
      <t xml:space="preserve">приказом директора МОУ лицей №1 
</t>
    </r>
    <r>
      <rPr>
        <b/>
        <sz val="10"/>
        <rFont val="Arial Cyr"/>
        <family val="0"/>
      </rPr>
      <t>№ 85 от  17.09.2008г.</t>
    </r>
  </si>
  <si>
    <t>Всего ФОТ с Коэффициентом повышения  2009г. 8,5%+30%=38,5%</t>
  </si>
  <si>
    <t>С коэффициентом инфляции 8,5%+30%=38,5%</t>
  </si>
  <si>
    <t>Выплаты по ст.32 Закона "Об образовании"</t>
  </si>
  <si>
    <t>Заведующий хозяйством</t>
  </si>
  <si>
    <t>Увелич. ФОТ (стимулир. 9,25+3,25=12,5)</t>
  </si>
  <si>
    <t>Итого ФОТ</t>
  </si>
  <si>
    <t>Итого ФЗП  КЭКР 211  в месяц</t>
  </si>
  <si>
    <r>
      <t xml:space="preserve">Штат в количестве </t>
    </r>
    <r>
      <rPr>
        <b/>
        <sz val="10"/>
        <rFont val="Arial Cyr"/>
        <family val="0"/>
      </rPr>
      <t xml:space="preserve">42,8 единиц </t>
    </r>
    <r>
      <rPr>
        <sz val="10"/>
        <rFont val="Arial Cyr"/>
        <family val="0"/>
      </rPr>
      <t xml:space="preserve">
с месячным фондом заработной  платы 
</t>
    </r>
    <r>
      <rPr>
        <sz val="10"/>
        <rFont val="Arial Cyr"/>
        <family val="0"/>
      </rPr>
      <t xml:space="preserve"> 707 144,64  рублей.</t>
    </r>
  </si>
  <si>
    <t>Сокращение ставок с 01.01.09г.</t>
  </si>
  <si>
    <t>Месячный фонд сокращения</t>
  </si>
  <si>
    <t>ФОТ 2008=      8 533 500 руб.</t>
  </si>
  <si>
    <t>Надтарифный  фонд</t>
  </si>
  <si>
    <t>7%=597 345р.</t>
  </si>
  <si>
    <t>ФОТ 2008года = 8 533 500 руб.</t>
  </si>
  <si>
    <t>7% = 597 345 руб.</t>
  </si>
  <si>
    <t>Директор</t>
  </si>
  <si>
    <t>И.И.Буданова</t>
  </si>
  <si>
    <t>Сокращение   ФЗП  за  счет  надтарифного  фонда</t>
  </si>
  <si>
    <t>Сокращение ФЗП  на  2009 год  за  счет  сокращения  ставок</t>
  </si>
  <si>
    <t>Всего  сокращение  ФЗП  на   2009 год</t>
  </si>
  <si>
    <t xml:space="preserve"> Расчет  по сокращению   ФЗП   МОУ лицей №1 города Кунгура                                       с  01 января 2009 года </t>
  </si>
  <si>
    <t>Наименование</t>
  </si>
  <si>
    <t>Наименование  должностей, подлежащих  сокращению:</t>
  </si>
  <si>
    <t>Итого тарифный фонд должностей, подлежащих  сокращению</t>
  </si>
  <si>
    <t>ФЗП,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</si>
</sst>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[$-FC19]d\ mmmm\ yyyy\ &quot;г.&quot;"/>
    <numFmt numFmtId="172" formatCode="000000"/>
    <numFmt numFmtId="173" formatCode="#,##0.0"/>
    <numFmt numFmtId="174" formatCode="#,##0.000"/>
    <numFmt numFmtId="175" formatCode="#,##0.0000"/>
    <numFmt numFmtId="176" formatCode="0.000%"/>
  </numFmts>
  <fonts count="1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b/>
      <sz val="8"/>
      <color indexed="10"/>
      <name val="Arial Cyr"/>
      <family val="0"/>
    </font>
    <font>
      <sz val="9"/>
      <color indexed="12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2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1" fillId="0" borderId="1" xfId="17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13" xfId="0" applyNumberFormat="1" applyBorder="1" applyAlignment="1">
      <alignment/>
    </xf>
    <xf numFmtId="4" fontId="2" fillId="0" borderId="9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4" fontId="4" fillId="0" borderId="21" xfId="0" applyNumberFormat="1" applyFont="1" applyBorder="1" applyAlignment="1">
      <alignment/>
    </xf>
    <xf numFmtId="0" fontId="0" fillId="0" borderId="5" xfId="0" applyFill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21" xfId="0" applyFont="1" applyBorder="1" applyAlignment="1">
      <alignment/>
    </xf>
    <xf numFmtId="1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68" fontId="2" fillId="0" borderId="23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4" fontId="1" fillId="0" borderId="16" xfId="17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9" fontId="1" fillId="0" borderId="24" xfId="0" applyNumberFormat="1" applyFont="1" applyBorder="1" applyAlignment="1">
      <alignment/>
    </xf>
    <xf numFmtId="4" fontId="1" fillId="0" borderId="24" xfId="17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" xfId="0" applyFont="1" applyBorder="1" applyAlignment="1">
      <alignment/>
    </xf>
    <xf numFmtId="4" fontId="11" fillId="0" borderId="1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Alignment="1">
      <alignment/>
    </xf>
    <xf numFmtId="0" fontId="0" fillId="0" borderId="20" xfId="0" applyBorder="1" applyAlignment="1">
      <alignment horizontal="center" wrapText="1"/>
    </xf>
    <xf numFmtId="4" fontId="0" fillId="0" borderId="25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166" fontId="0" fillId="0" borderId="1" xfId="0" applyNumberFormat="1" applyBorder="1" applyAlignment="1">
      <alignment/>
    </xf>
    <xf numFmtId="173" fontId="4" fillId="0" borderId="13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31" xfId="0" applyNumberFormat="1" applyBorder="1" applyAlignment="1">
      <alignment/>
    </xf>
    <xf numFmtId="17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" fontId="13" fillId="0" borderId="1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32" xfId="0" applyBorder="1" applyAlignment="1">
      <alignment/>
    </xf>
    <xf numFmtId="0" fontId="12" fillId="2" borderId="1" xfId="0" applyFont="1" applyFill="1" applyBorder="1" applyAlignment="1">
      <alignment horizontal="center"/>
    </xf>
    <xf numFmtId="0" fontId="0" fillId="0" borderId="32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" fontId="4" fillId="0" borderId="10" xfId="0" applyNumberFormat="1" applyFont="1" applyBorder="1" applyAlignment="1">
      <alignment/>
    </xf>
    <xf numFmtId="1" fontId="13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31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4" fillId="0" borderId="6" xfId="0" applyFont="1" applyBorder="1" applyAlignment="1">
      <alignment/>
    </xf>
    <xf numFmtId="1" fontId="13" fillId="0" borderId="3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14" fillId="0" borderId="13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9" sqref="E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4">
      <selection activeCell="A35" sqref="A35"/>
    </sheetView>
  </sheetViews>
  <sheetFormatPr defaultColWidth="9.00390625" defaultRowHeight="12.75"/>
  <cols>
    <col min="1" max="1" width="4.25390625" style="0" customWidth="1"/>
    <col min="2" max="2" width="53.00390625" style="0" customWidth="1"/>
    <col min="3" max="3" width="8.875" style="0" customWidth="1"/>
    <col min="4" max="4" width="7.75390625" style="0" customWidth="1"/>
    <col min="5" max="5" width="8.25390625" style="0" customWidth="1"/>
    <col min="6" max="6" width="12.875" style="0" customWidth="1"/>
    <col min="7" max="7" width="11.375" style="0" customWidth="1"/>
    <col min="8" max="8" width="12.625" style="0" bestFit="1" customWidth="1"/>
    <col min="9" max="9" width="11.875" style="0" customWidth="1"/>
  </cols>
  <sheetData>
    <row r="1" spans="3:6" ht="12.75">
      <c r="C1" s="172" t="s">
        <v>114</v>
      </c>
      <c r="D1" s="172"/>
      <c r="E1" s="172"/>
      <c r="F1" s="172"/>
    </row>
    <row r="2" spans="1:6" ht="25.5" customHeight="1">
      <c r="A2" s="173" t="s">
        <v>152</v>
      </c>
      <c r="B2" s="173"/>
      <c r="C2" s="173"/>
      <c r="D2" s="173"/>
      <c r="E2" s="173"/>
      <c r="F2" s="173"/>
    </row>
    <row r="3" spans="1:6" ht="37.5" customHeight="1">
      <c r="A3" s="173" t="s">
        <v>160</v>
      </c>
      <c r="B3" s="173"/>
      <c r="C3" s="173"/>
      <c r="D3" s="173"/>
      <c r="E3" s="173"/>
      <c r="F3" s="173"/>
    </row>
    <row r="5" spans="1:6" ht="30.75" customHeight="1">
      <c r="A5" s="174" t="s">
        <v>144</v>
      </c>
      <c r="B5" s="174"/>
      <c r="C5" s="174"/>
      <c r="D5" s="174"/>
      <c r="E5" s="174"/>
      <c r="F5" s="174"/>
    </row>
    <row r="6" ht="13.5" thickBot="1"/>
    <row r="7" spans="1:6" ht="51.75" thickBot="1">
      <c r="A7" s="72" t="s">
        <v>115</v>
      </c>
      <c r="B7" s="76" t="s">
        <v>0</v>
      </c>
      <c r="C7" s="116" t="s">
        <v>116</v>
      </c>
      <c r="D7" s="77" t="s">
        <v>30</v>
      </c>
      <c r="E7" s="116" t="s">
        <v>117</v>
      </c>
      <c r="F7" s="115" t="s">
        <v>118</v>
      </c>
    </row>
    <row r="8" spans="1:6" ht="12.75">
      <c r="A8" s="78">
        <v>1</v>
      </c>
      <c r="B8" s="79" t="s">
        <v>119</v>
      </c>
      <c r="C8" s="80">
        <v>1</v>
      </c>
      <c r="D8" s="80">
        <v>15</v>
      </c>
      <c r="E8" s="80">
        <v>4527</v>
      </c>
      <c r="F8" s="81">
        <f>PRODUCT(C8*E8)</f>
        <v>4527</v>
      </c>
    </row>
    <row r="9" spans="1:6" ht="12.75">
      <c r="A9" s="82">
        <v>2</v>
      </c>
      <c r="B9" s="12" t="s">
        <v>100</v>
      </c>
      <c r="C9" s="71">
        <v>1</v>
      </c>
      <c r="D9" s="71">
        <v>15</v>
      </c>
      <c r="E9" s="71">
        <v>4527</v>
      </c>
      <c r="F9" s="83">
        <f aca="true" t="shared" si="0" ref="F9:F32">PRODUCT(C9*E9)</f>
        <v>4527</v>
      </c>
    </row>
    <row r="10" spans="1:6" ht="12.75">
      <c r="A10" s="82">
        <v>3</v>
      </c>
      <c r="B10" s="12" t="s">
        <v>92</v>
      </c>
      <c r="C10" s="71">
        <v>1</v>
      </c>
      <c r="D10" s="71">
        <v>15</v>
      </c>
      <c r="E10" s="71">
        <v>4527</v>
      </c>
      <c r="F10" s="83">
        <f t="shared" si="0"/>
        <v>4527</v>
      </c>
    </row>
    <row r="11" spans="1:6" ht="12.75">
      <c r="A11" s="82">
        <v>4</v>
      </c>
      <c r="B11" s="12" t="s">
        <v>93</v>
      </c>
      <c r="C11" s="71">
        <v>1</v>
      </c>
      <c r="D11" s="71">
        <v>16</v>
      </c>
      <c r="E11" s="71">
        <v>4871</v>
      </c>
      <c r="F11" s="83">
        <f t="shared" si="0"/>
        <v>4871</v>
      </c>
    </row>
    <row r="12" spans="1:6" ht="12.75">
      <c r="A12" s="82">
        <v>5</v>
      </c>
      <c r="B12" s="12" t="s">
        <v>94</v>
      </c>
      <c r="C12" s="71">
        <v>1</v>
      </c>
      <c r="D12" s="71">
        <v>13</v>
      </c>
      <c r="E12" s="71">
        <v>3904</v>
      </c>
      <c r="F12" s="83">
        <f t="shared" si="0"/>
        <v>3904</v>
      </c>
    </row>
    <row r="13" spans="1:6" ht="12.75">
      <c r="A13" s="82">
        <v>6</v>
      </c>
      <c r="B13" s="102" t="s">
        <v>94</v>
      </c>
      <c r="C13" s="103">
        <v>1</v>
      </c>
      <c r="D13" s="103">
        <v>13</v>
      </c>
      <c r="E13" s="103">
        <v>3904</v>
      </c>
      <c r="F13" s="101">
        <f t="shared" si="0"/>
        <v>3904</v>
      </c>
    </row>
    <row r="14" spans="1:6" ht="12.75">
      <c r="A14" s="82">
        <v>7</v>
      </c>
      <c r="B14" s="12" t="s">
        <v>95</v>
      </c>
      <c r="C14" s="71">
        <v>1</v>
      </c>
      <c r="D14" s="71">
        <v>14</v>
      </c>
      <c r="E14" s="71">
        <v>4199</v>
      </c>
      <c r="F14" s="83">
        <f t="shared" si="0"/>
        <v>4199</v>
      </c>
    </row>
    <row r="15" spans="1:6" ht="12.75">
      <c r="A15" s="82">
        <v>8</v>
      </c>
      <c r="B15" s="12" t="s">
        <v>1</v>
      </c>
      <c r="C15" s="71"/>
      <c r="D15" s="71"/>
      <c r="E15" s="71"/>
      <c r="F15" s="83">
        <f t="shared" si="0"/>
        <v>0</v>
      </c>
    </row>
    <row r="16" spans="1:6" ht="12.75">
      <c r="A16" s="82">
        <v>9</v>
      </c>
      <c r="B16" s="12" t="s">
        <v>3</v>
      </c>
      <c r="C16" s="71">
        <v>1</v>
      </c>
      <c r="D16" s="71">
        <v>14</v>
      </c>
      <c r="E16" s="71">
        <v>4199</v>
      </c>
      <c r="F16" s="83">
        <f t="shared" si="0"/>
        <v>4199</v>
      </c>
    </row>
    <row r="17" spans="1:6" ht="12.75">
      <c r="A17" s="82">
        <v>10</v>
      </c>
      <c r="B17" s="12" t="s">
        <v>6</v>
      </c>
      <c r="C17" s="71">
        <v>1</v>
      </c>
      <c r="D17" s="71">
        <v>13</v>
      </c>
      <c r="E17" s="71">
        <v>3904</v>
      </c>
      <c r="F17" s="83">
        <f t="shared" si="0"/>
        <v>3904</v>
      </c>
    </row>
    <row r="18" spans="1:6" ht="12.75">
      <c r="A18" s="82">
        <v>11</v>
      </c>
      <c r="B18" s="12" t="s">
        <v>8</v>
      </c>
      <c r="C18" s="71">
        <v>0.5</v>
      </c>
      <c r="D18" s="71">
        <v>13</v>
      </c>
      <c r="E18" s="71">
        <v>3904</v>
      </c>
      <c r="F18" s="83">
        <f t="shared" si="0"/>
        <v>1952</v>
      </c>
    </row>
    <row r="19" spans="1:6" ht="12.75">
      <c r="A19" s="82">
        <v>12</v>
      </c>
      <c r="B19" s="12" t="s">
        <v>24</v>
      </c>
      <c r="C19" s="71">
        <v>1</v>
      </c>
      <c r="D19" s="71">
        <v>13</v>
      </c>
      <c r="E19" s="71">
        <v>3904</v>
      </c>
      <c r="F19" s="83">
        <f t="shared" si="0"/>
        <v>3904</v>
      </c>
    </row>
    <row r="20" spans="1:6" ht="12.75">
      <c r="A20" s="82">
        <v>13</v>
      </c>
      <c r="B20" s="12" t="s">
        <v>38</v>
      </c>
      <c r="C20" s="71">
        <v>1</v>
      </c>
      <c r="D20" s="71">
        <v>6</v>
      </c>
      <c r="E20" s="71">
        <v>2091</v>
      </c>
      <c r="F20" s="83">
        <f t="shared" si="0"/>
        <v>2091</v>
      </c>
    </row>
    <row r="21" spans="1:6" ht="12.75">
      <c r="A21" s="82">
        <v>14</v>
      </c>
      <c r="B21" s="12" t="s">
        <v>23</v>
      </c>
      <c r="C21" s="71">
        <v>1</v>
      </c>
      <c r="D21" s="71">
        <v>15</v>
      </c>
      <c r="E21" s="71">
        <v>4527</v>
      </c>
      <c r="F21" s="83">
        <f t="shared" si="0"/>
        <v>4527</v>
      </c>
    </row>
    <row r="22" spans="1:6" ht="12.75">
      <c r="A22" s="82">
        <v>15</v>
      </c>
      <c r="B22" s="12" t="s">
        <v>131</v>
      </c>
      <c r="C22" s="71">
        <v>1</v>
      </c>
      <c r="D22" s="71">
        <v>11</v>
      </c>
      <c r="E22" s="71">
        <v>3341</v>
      </c>
      <c r="F22" s="83">
        <f t="shared" si="0"/>
        <v>3341</v>
      </c>
    </row>
    <row r="23" spans="1:6" ht="12.75">
      <c r="A23" s="82">
        <v>16</v>
      </c>
      <c r="B23" s="12" t="s">
        <v>69</v>
      </c>
      <c r="C23" s="71">
        <v>1</v>
      </c>
      <c r="D23" s="71">
        <v>5</v>
      </c>
      <c r="E23" s="71">
        <v>1889</v>
      </c>
      <c r="F23" s="83">
        <f t="shared" si="0"/>
        <v>1889</v>
      </c>
    </row>
    <row r="24" spans="1:6" ht="12.75">
      <c r="A24" s="82">
        <v>17</v>
      </c>
      <c r="B24" s="12" t="s">
        <v>2</v>
      </c>
      <c r="C24" s="71">
        <v>1.5</v>
      </c>
      <c r="D24" s="71">
        <v>4</v>
      </c>
      <c r="E24" s="71">
        <v>1741</v>
      </c>
      <c r="F24" s="83">
        <f t="shared" si="0"/>
        <v>2611.5</v>
      </c>
    </row>
    <row r="25" spans="1:6" ht="12.75">
      <c r="A25" s="82">
        <v>18</v>
      </c>
      <c r="B25" s="12" t="s">
        <v>32</v>
      </c>
      <c r="C25" s="71">
        <v>2</v>
      </c>
      <c r="D25" s="71">
        <v>4</v>
      </c>
      <c r="E25" s="71">
        <v>1741</v>
      </c>
      <c r="F25" s="83">
        <f t="shared" si="0"/>
        <v>3482</v>
      </c>
    </row>
    <row r="26" spans="1:6" ht="12.75">
      <c r="A26" s="82">
        <v>19</v>
      </c>
      <c r="B26" s="12" t="s">
        <v>67</v>
      </c>
      <c r="C26" s="71">
        <v>0.5</v>
      </c>
      <c r="D26" s="71">
        <v>8</v>
      </c>
      <c r="E26" s="71">
        <v>2530</v>
      </c>
      <c r="F26" s="83">
        <f t="shared" si="0"/>
        <v>1265</v>
      </c>
    </row>
    <row r="27" spans="1:6" ht="12.75">
      <c r="A27" s="82">
        <v>20</v>
      </c>
      <c r="B27" s="12" t="s">
        <v>71</v>
      </c>
      <c r="C27" s="71">
        <v>7.5</v>
      </c>
      <c r="D27" s="71">
        <v>1</v>
      </c>
      <c r="E27" s="71">
        <v>1477</v>
      </c>
      <c r="F27" s="83">
        <f t="shared" si="0"/>
        <v>11077.5</v>
      </c>
    </row>
    <row r="28" spans="1:6" ht="12.75">
      <c r="A28" s="82">
        <v>21</v>
      </c>
      <c r="B28" s="12" t="s">
        <v>25</v>
      </c>
      <c r="C28" s="71">
        <v>2</v>
      </c>
      <c r="D28" s="71">
        <v>1</v>
      </c>
      <c r="E28" s="71">
        <v>1477</v>
      </c>
      <c r="F28" s="83">
        <f t="shared" si="0"/>
        <v>2954</v>
      </c>
    </row>
    <row r="29" spans="1:6" ht="12.75">
      <c r="A29" s="82">
        <v>22</v>
      </c>
      <c r="B29" s="12" t="s">
        <v>36</v>
      </c>
      <c r="C29" s="71">
        <v>0.5</v>
      </c>
      <c r="D29" s="71">
        <v>3</v>
      </c>
      <c r="E29" s="71">
        <v>1639</v>
      </c>
      <c r="F29" s="83">
        <f t="shared" si="0"/>
        <v>819.5</v>
      </c>
    </row>
    <row r="30" spans="1:6" ht="12.75">
      <c r="A30" s="82">
        <v>23</v>
      </c>
      <c r="B30" s="12" t="s">
        <v>156</v>
      </c>
      <c r="C30" s="71">
        <v>0.5</v>
      </c>
      <c r="D30" s="71">
        <v>4</v>
      </c>
      <c r="E30" s="71">
        <v>1741</v>
      </c>
      <c r="F30" s="83">
        <f t="shared" si="0"/>
        <v>870.5</v>
      </c>
    </row>
    <row r="31" spans="1:6" ht="12.75">
      <c r="A31" s="82">
        <v>24</v>
      </c>
      <c r="B31" s="12" t="s">
        <v>4</v>
      </c>
      <c r="C31" s="71">
        <v>2.3</v>
      </c>
      <c r="D31" s="71">
        <v>1</v>
      </c>
      <c r="E31" s="71">
        <v>1477</v>
      </c>
      <c r="F31" s="83">
        <f t="shared" si="0"/>
        <v>3397.1</v>
      </c>
    </row>
    <row r="32" spans="1:6" ht="12.75">
      <c r="A32" s="82">
        <v>25</v>
      </c>
      <c r="B32" s="12" t="s">
        <v>5</v>
      </c>
      <c r="C32" s="71">
        <v>1</v>
      </c>
      <c r="D32" s="71">
        <v>1</v>
      </c>
      <c r="E32" s="71">
        <v>1477</v>
      </c>
      <c r="F32" s="83">
        <f t="shared" si="0"/>
        <v>1477</v>
      </c>
    </row>
    <row r="33" spans="1:6" ht="12.75">
      <c r="A33" s="82">
        <v>26</v>
      </c>
      <c r="B33" s="12" t="s">
        <v>7</v>
      </c>
      <c r="C33" s="71">
        <v>10.5</v>
      </c>
      <c r="D33" s="71"/>
      <c r="E33" s="71"/>
      <c r="F33" s="101">
        <v>48936.65</v>
      </c>
    </row>
    <row r="34" spans="1:6" ht="12.75">
      <c r="A34" s="82">
        <v>27</v>
      </c>
      <c r="B34" s="12" t="s">
        <v>120</v>
      </c>
      <c r="C34" s="71"/>
      <c r="D34" s="71"/>
      <c r="E34" s="71"/>
      <c r="F34" s="83">
        <v>246336.95</v>
      </c>
    </row>
    <row r="35" spans="1:6" ht="13.5" thickBot="1">
      <c r="A35" s="94"/>
      <c r="B35" s="139"/>
      <c r="C35" s="96"/>
      <c r="D35" s="96"/>
      <c r="E35" s="96"/>
      <c r="F35" s="140"/>
    </row>
    <row r="36" spans="1:8" ht="13.5" thickBot="1">
      <c r="A36" s="72"/>
      <c r="B36" s="73" t="s">
        <v>121</v>
      </c>
      <c r="C36" s="74">
        <f>SUM(C8:C35)</f>
        <v>42.8</v>
      </c>
      <c r="D36" s="74" t="s">
        <v>85</v>
      </c>
      <c r="E36" s="74" t="s">
        <v>85</v>
      </c>
      <c r="F36" s="75">
        <f>SUM(F8:F35)</f>
        <v>379493.7</v>
      </c>
      <c r="H36" s="98"/>
    </row>
    <row r="37" spans="1:6" ht="13.5" thickBot="1">
      <c r="A37" s="72"/>
      <c r="B37" s="76" t="s">
        <v>122</v>
      </c>
      <c r="C37" s="84"/>
      <c r="D37" s="85"/>
      <c r="E37" s="86"/>
      <c r="F37" s="87">
        <f>PRODUCT(F36/3)</f>
        <v>126497.90000000001</v>
      </c>
    </row>
    <row r="38" spans="1:6" ht="13.5" thickBot="1">
      <c r="A38" s="72"/>
      <c r="B38" s="95" t="s">
        <v>22</v>
      </c>
      <c r="C38" s="84"/>
      <c r="D38" s="85"/>
      <c r="E38" s="86"/>
      <c r="F38" s="97">
        <v>960.93</v>
      </c>
    </row>
    <row r="39" spans="1:8" ht="13.5" thickBot="1">
      <c r="A39" s="72"/>
      <c r="B39" s="76" t="s">
        <v>155</v>
      </c>
      <c r="C39" s="84"/>
      <c r="D39" s="85"/>
      <c r="E39" s="86"/>
      <c r="F39" s="87">
        <v>39632.7</v>
      </c>
      <c r="H39" s="98">
        <f>SUM(F36:F39)</f>
        <v>546585.23</v>
      </c>
    </row>
    <row r="40" spans="1:8" ht="13.5" thickBot="1">
      <c r="A40" s="72"/>
      <c r="B40" s="73" t="s">
        <v>34</v>
      </c>
      <c r="C40" s="84"/>
      <c r="D40" s="85"/>
      <c r="E40" s="86"/>
      <c r="F40" s="75">
        <f>SUM(F36:F39)</f>
        <v>546585.23</v>
      </c>
      <c r="H40" s="98"/>
    </row>
    <row r="41" spans="1:8" ht="13.5" thickBot="1">
      <c r="A41" s="72"/>
      <c r="B41" s="76" t="s">
        <v>157</v>
      </c>
      <c r="C41" s="84"/>
      <c r="D41" s="85"/>
      <c r="E41" s="86"/>
      <c r="F41" s="87">
        <f>PRODUCT(F40*12.5%)</f>
        <v>68323.15375</v>
      </c>
      <c r="H41" s="98">
        <f>SUM(F41:F41)</f>
        <v>68323.15375</v>
      </c>
    </row>
    <row r="42" spans="1:8" ht="13.5" thickBot="1">
      <c r="A42" s="72"/>
      <c r="B42" s="73" t="s">
        <v>158</v>
      </c>
      <c r="C42" s="84"/>
      <c r="D42" s="85"/>
      <c r="E42" s="86"/>
      <c r="F42" s="75">
        <f>SUM(F40:F41)</f>
        <v>614908.38375</v>
      </c>
      <c r="H42" s="98"/>
    </row>
    <row r="43" spans="1:8" ht="13.5" thickBot="1">
      <c r="A43" s="72"/>
      <c r="B43" s="76" t="s">
        <v>51</v>
      </c>
      <c r="C43" s="84"/>
      <c r="D43" s="85"/>
      <c r="E43" s="86"/>
      <c r="F43" s="87">
        <f>PRODUCT(F42*15%)</f>
        <v>92236.2575625</v>
      </c>
      <c r="H43" s="98">
        <f>PRODUCT(H41*15%)</f>
        <v>10248.4730625</v>
      </c>
    </row>
    <row r="44" spans="1:9" ht="13.5" thickBot="1">
      <c r="A44" s="72"/>
      <c r="B44" s="73" t="s">
        <v>159</v>
      </c>
      <c r="C44" s="84"/>
      <c r="D44" s="85"/>
      <c r="E44" s="86"/>
      <c r="F44" s="75">
        <f>SUM(F42:F43)</f>
        <v>707144.6413125</v>
      </c>
      <c r="H44" s="98">
        <f>SUM(H41:H43)</f>
        <v>78571.62681249999</v>
      </c>
      <c r="I44" s="98">
        <f>(F37+F39+F41)*1.15</f>
        <v>269621.8168125</v>
      </c>
    </row>
    <row r="45" spans="1:6" ht="13.5" thickBot="1">
      <c r="A45" s="72"/>
      <c r="B45" s="73" t="s">
        <v>145</v>
      </c>
      <c r="C45" s="84"/>
      <c r="D45" s="85"/>
      <c r="E45" s="86"/>
      <c r="F45" s="75">
        <f>PRODUCT(F44*12)</f>
        <v>8485735.69575</v>
      </c>
    </row>
    <row r="46" spans="1:6" ht="13.5" thickBot="1">
      <c r="A46" s="72"/>
      <c r="B46" s="100" t="s">
        <v>154</v>
      </c>
      <c r="C46" s="85"/>
      <c r="D46" s="85"/>
      <c r="E46" s="86"/>
      <c r="F46" s="99">
        <f>PRODUCT(F45*1.385)</f>
        <v>11752743.93861375</v>
      </c>
    </row>
    <row r="51" spans="2:3" ht="12.75">
      <c r="B51" t="s">
        <v>23</v>
      </c>
      <c r="C51" t="s">
        <v>17</v>
      </c>
    </row>
  </sheetData>
  <mergeCells count="4">
    <mergeCell ref="C1:F1"/>
    <mergeCell ref="A2:F2"/>
    <mergeCell ref="A3:F3"/>
    <mergeCell ref="A5:F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9">
      <selection activeCell="H46" sqref="H46"/>
    </sheetView>
  </sheetViews>
  <sheetFormatPr defaultColWidth="9.00390625" defaultRowHeight="12.75"/>
  <cols>
    <col min="1" max="1" width="4.25390625" style="0" customWidth="1"/>
    <col min="2" max="2" width="44.25390625" style="0" customWidth="1"/>
    <col min="3" max="3" width="7.375" style="0" customWidth="1"/>
    <col min="4" max="5" width="6.375" style="0" customWidth="1"/>
    <col min="6" max="6" width="10.625" style="0" customWidth="1"/>
    <col min="7" max="7" width="9.25390625" style="0" customWidth="1"/>
    <col min="8" max="8" width="9.625" style="0" customWidth="1"/>
    <col min="9" max="9" width="11.875" style="0" customWidth="1"/>
  </cols>
  <sheetData>
    <row r="1" spans="3:6" ht="12.75">
      <c r="C1" s="172" t="s">
        <v>114</v>
      </c>
      <c r="D1" s="172"/>
      <c r="E1" s="172"/>
      <c r="F1" s="172"/>
    </row>
    <row r="2" spans="1:6" ht="25.5" customHeight="1">
      <c r="A2" s="173" t="s">
        <v>152</v>
      </c>
      <c r="B2" s="173"/>
      <c r="C2" s="173"/>
      <c r="D2" s="173"/>
      <c r="E2" s="173"/>
      <c r="F2" s="173"/>
    </row>
    <row r="3" spans="1:6" ht="37.5" customHeight="1">
      <c r="A3" s="173" t="s">
        <v>160</v>
      </c>
      <c r="B3" s="173"/>
      <c r="C3" s="173"/>
      <c r="D3" s="173"/>
      <c r="E3" s="173"/>
      <c r="F3" s="173"/>
    </row>
    <row r="5" spans="1:8" ht="41.25" customHeight="1">
      <c r="A5" s="174" t="s">
        <v>144</v>
      </c>
      <c r="B5" s="174"/>
      <c r="C5" s="174"/>
      <c r="D5" s="174"/>
      <c r="E5" s="174"/>
      <c r="F5" s="174"/>
      <c r="G5" s="169" t="s">
        <v>163</v>
      </c>
      <c r="H5" s="39" t="s">
        <v>165</v>
      </c>
    </row>
    <row r="6" ht="13.5" thickBot="1"/>
    <row r="7" spans="1:8" ht="51.75" thickBot="1">
      <c r="A7" s="72" t="s">
        <v>115</v>
      </c>
      <c r="B7" s="76" t="s">
        <v>0</v>
      </c>
      <c r="C7" s="116" t="s">
        <v>116</v>
      </c>
      <c r="D7" s="77" t="s">
        <v>30</v>
      </c>
      <c r="E7" s="116" t="s">
        <v>117</v>
      </c>
      <c r="F7" s="142" t="s">
        <v>118</v>
      </c>
      <c r="G7" s="164" t="s">
        <v>161</v>
      </c>
      <c r="H7" s="165" t="s">
        <v>162</v>
      </c>
    </row>
    <row r="8" spans="1:8" ht="12.75">
      <c r="A8" s="78">
        <v>1</v>
      </c>
      <c r="B8" s="79" t="s">
        <v>119</v>
      </c>
      <c r="C8" s="80">
        <v>1</v>
      </c>
      <c r="D8" s="80">
        <v>15</v>
      </c>
      <c r="E8" s="80">
        <v>4527</v>
      </c>
      <c r="F8" s="143">
        <f aca="true" t="shared" si="0" ref="F8:F32">PRODUCT(C8*E8)</f>
        <v>4527</v>
      </c>
      <c r="G8" s="150"/>
      <c r="H8" s="151"/>
    </row>
    <row r="9" spans="1:8" ht="12.75">
      <c r="A9" s="82">
        <v>2</v>
      </c>
      <c r="B9" s="12" t="s">
        <v>100</v>
      </c>
      <c r="C9" s="71">
        <v>1</v>
      </c>
      <c r="D9" s="71">
        <v>15</v>
      </c>
      <c r="E9" s="71">
        <v>4527</v>
      </c>
      <c r="F9" s="144">
        <f t="shared" si="0"/>
        <v>4527</v>
      </c>
      <c r="G9" s="147"/>
      <c r="H9" s="12"/>
    </row>
    <row r="10" spans="1:8" ht="12.75">
      <c r="A10" s="82">
        <v>3</v>
      </c>
      <c r="B10" s="12" t="s">
        <v>92</v>
      </c>
      <c r="C10" s="71">
        <v>1</v>
      </c>
      <c r="D10" s="71">
        <v>15</v>
      </c>
      <c r="E10" s="71">
        <v>4527</v>
      </c>
      <c r="F10" s="144">
        <f t="shared" si="0"/>
        <v>4527</v>
      </c>
      <c r="G10" s="147"/>
      <c r="H10" s="12"/>
    </row>
    <row r="11" spans="1:8" ht="12.75">
      <c r="A11" s="82">
        <v>4</v>
      </c>
      <c r="B11" s="12" t="s">
        <v>93</v>
      </c>
      <c r="C11" s="71">
        <v>1</v>
      </c>
      <c r="D11" s="71">
        <v>16</v>
      </c>
      <c r="E11" s="71">
        <v>4871</v>
      </c>
      <c r="F11" s="144">
        <f t="shared" si="0"/>
        <v>4871</v>
      </c>
      <c r="G11" s="147"/>
      <c r="H11" s="12"/>
    </row>
    <row r="12" spans="1:8" ht="12.75">
      <c r="A12" s="82">
        <v>5</v>
      </c>
      <c r="B12" s="12" t="s">
        <v>94</v>
      </c>
      <c r="C12" s="71">
        <v>1</v>
      </c>
      <c r="D12" s="71">
        <v>13</v>
      </c>
      <c r="E12" s="71">
        <v>3904</v>
      </c>
      <c r="F12" s="144">
        <f t="shared" si="0"/>
        <v>3904</v>
      </c>
      <c r="G12" s="147"/>
      <c r="H12" s="12"/>
    </row>
    <row r="13" spans="1:8" ht="12.75">
      <c r="A13" s="82">
        <v>6</v>
      </c>
      <c r="B13" s="102" t="s">
        <v>94</v>
      </c>
      <c r="C13" s="103">
        <v>1</v>
      </c>
      <c r="D13" s="103">
        <v>13</v>
      </c>
      <c r="E13" s="103">
        <v>3904</v>
      </c>
      <c r="F13" s="145">
        <f t="shared" si="0"/>
        <v>3904</v>
      </c>
      <c r="G13" s="147"/>
      <c r="H13" s="12"/>
    </row>
    <row r="14" spans="1:8" ht="12.75">
      <c r="A14" s="82">
        <v>7</v>
      </c>
      <c r="B14" s="12" t="s">
        <v>95</v>
      </c>
      <c r="C14" s="71">
        <v>1</v>
      </c>
      <c r="D14" s="71">
        <v>14</v>
      </c>
      <c r="E14" s="71">
        <v>4199</v>
      </c>
      <c r="F14" s="144">
        <f t="shared" si="0"/>
        <v>4199</v>
      </c>
      <c r="G14" s="147"/>
      <c r="H14" s="12"/>
    </row>
    <row r="15" spans="1:8" ht="12.75">
      <c r="A15" s="82">
        <v>8</v>
      </c>
      <c r="B15" s="12" t="s">
        <v>1</v>
      </c>
      <c r="C15" s="71"/>
      <c r="D15" s="71"/>
      <c r="E15" s="71"/>
      <c r="F15" s="144">
        <f t="shared" si="0"/>
        <v>0</v>
      </c>
      <c r="G15" s="147"/>
      <c r="H15" s="12"/>
    </row>
    <row r="16" spans="1:8" ht="12.75">
      <c r="A16" s="82">
        <v>9</v>
      </c>
      <c r="B16" s="12" t="s">
        <v>3</v>
      </c>
      <c r="C16" s="71">
        <v>1</v>
      </c>
      <c r="D16" s="71">
        <v>14</v>
      </c>
      <c r="E16" s="71">
        <v>4199</v>
      </c>
      <c r="F16" s="144">
        <f t="shared" si="0"/>
        <v>4199</v>
      </c>
      <c r="G16" s="147"/>
      <c r="H16" s="12"/>
    </row>
    <row r="17" spans="1:8" ht="12.75">
      <c r="A17" s="82">
        <v>10</v>
      </c>
      <c r="B17" s="12" t="s">
        <v>6</v>
      </c>
      <c r="C17" s="71">
        <v>1</v>
      </c>
      <c r="D17" s="71">
        <v>13</v>
      </c>
      <c r="E17" s="71">
        <v>3904</v>
      </c>
      <c r="F17" s="144">
        <f t="shared" si="0"/>
        <v>3904</v>
      </c>
      <c r="G17" s="148"/>
      <c r="H17" s="12">
        <f>G17*E17</f>
        <v>0</v>
      </c>
    </row>
    <row r="18" spans="1:8" ht="12.75">
      <c r="A18" s="82">
        <v>11</v>
      </c>
      <c r="B18" s="12" t="s">
        <v>8</v>
      </c>
      <c r="C18" s="71">
        <v>0.5</v>
      </c>
      <c r="D18" s="71">
        <v>13</v>
      </c>
      <c r="E18" s="71">
        <v>3904</v>
      </c>
      <c r="F18" s="144">
        <f t="shared" si="0"/>
        <v>1952</v>
      </c>
      <c r="G18" s="148">
        <v>0.5</v>
      </c>
      <c r="H18" s="12">
        <f>G18*E18</f>
        <v>1952</v>
      </c>
    </row>
    <row r="19" spans="1:8" ht="12.75">
      <c r="A19" s="82">
        <v>12</v>
      </c>
      <c r="B19" s="12" t="s">
        <v>24</v>
      </c>
      <c r="C19" s="71">
        <v>1</v>
      </c>
      <c r="D19" s="71">
        <v>13</v>
      </c>
      <c r="E19" s="71">
        <v>3904</v>
      </c>
      <c r="F19" s="144">
        <f t="shared" si="0"/>
        <v>3904</v>
      </c>
      <c r="G19" s="147"/>
      <c r="H19" s="12"/>
    </row>
    <row r="20" spans="1:8" ht="12.75">
      <c r="A20" s="82">
        <v>13</v>
      </c>
      <c r="B20" s="12" t="s">
        <v>38</v>
      </c>
      <c r="C20" s="71">
        <v>1</v>
      </c>
      <c r="D20" s="71">
        <v>6</v>
      </c>
      <c r="E20" s="71">
        <v>2091</v>
      </c>
      <c r="F20" s="144">
        <f t="shared" si="0"/>
        <v>2091</v>
      </c>
      <c r="G20" s="147"/>
      <c r="H20" s="12"/>
    </row>
    <row r="21" spans="1:8" ht="12.75">
      <c r="A21" s="82">
        <v>14</v>
      </c>
      <c r="B21" s="12" t="s">
        <v>23</v>
      </c>
      <c r="C21" s="71">
        <v>1</v>
      </c>
      <c r="D21" s="71">
        <v>15</v>
      </c>
      <c r="E21" s="71">
        <v>4527</v>
      </c>
      <c r="F21" s="144">
        <f t="shared" si="0"/>
        <v>4527</v>
      </c>
      <c r="G21" s="147"/>
      <c r="H21" s="12"/>
    </row>
    <row r="22" spans="1:8" ht="12.75">
      <c r="A22" s="82">
        <v>15</v>
      </c>
      <c r="B22" s="12" t="s">
        <v>131</v>
      </c>
      <c r="C22" s="71">
        <v>1</v>
      </c>
      <c r="D22" s="71">
        <v>11</v>
      </c>
      <c r="E22" s="71">
        <v>3341</v>
      </c>
      <c r="F22" s="144">
        <f t="shared" si="0"/>
        <v>3341</v>
      </c>
      <c r="G22" s="147"/>
      <c r="H22" s="12"/>
    </row>
    <row r="23" spans="1:8" ht="12.75">
      <c r="A23" s="82">
        <v>16</v>
      </c>
      <c r="B23" s="12" t="s">
        <v>69</v>
      </c>
      <c r="C23" s="71">
        <v>1</v>
      </c>
      <c r="D23" s="71">
        <v>5</v>
      </c>
      <c r="E23" s="71">
        <v>1889</v>
      </c>
      <c r="F23" s="144">
        <f t="shared" si="0"/>
        <v>1889</v>
      </c>
      <c r="G23" s="147"/>
      <c r="H23" s="12"/>
    </row>
    <row r="24" spans="1:8" ht="12.75">
      <c r="A24" s="82">
        <v>17</v>
      </c>
      <c r="B24" s="12" t="s">
        <v>2</v>
      </c>
      <c r="C24" s="71">
        <v>1.5</v>
      </c>
      <c r="D24" s="71">
        <v>4</v>
      </c>
      <c r="E24" s="71">
        <v>1741</v>
      </c>
      <c r="F24" s="144">
        <f t="shared" si="0"/>
        <v>2611.5</v>
      </c>
      <c r="G24" s="147"/>
      <c r="H24" s="12"/>
    </row>
    <row r="25" spans="1:8" ht="12.75">
      <c r="A25" s="82">
        <v>18</v>
      </c>
      <c r="B25" s="12" t="s">
        <v>32</v>
      </c>
      <c r="C25" s="71">
        <v>2</v>
      </c>
      <c r="D25" s="71">
        <v>4</v>
      </c>
      <c r="E25" s="71">
        <v>1741</v>
      </c>
      <c r="F25" s="144">
        <f t="shared" si="0"/>
        <v>3482</v>
      </c>
      <c r="G25" s="163"/>
      <c r="H25" s="12">
        <f>G25*E25</f>
        <v>0</v>
      </c>
    </row>
    <row r="26" spans="1:8" ht="12.75">
      <c r="A26" s="82">
        <v>19</v>
      </c>
      <c r="B26" s="12" t="s">
        <v>67</v>
      </c>
      <c r="C26" s="71">
        <v>0.5</v>
      </c>
      <c r="D26" s="71">
        <v>8</v>
      </c>
      <c r="E26" s="71">
        <v>2530</v>
      </c>
      <c r="F26" s="144">
        <f t="shared" si="0"/>
        <v>1265</v>
      </c>
      <c r="G26" s="147"/>
      <c r="H26" s="12"/>
    </row>
    <row r="27" spans="1:8" ht="12.75">
      <c r="A27" s="82">
        <v>20</v>
      </c>
      <c r="B27" s="12" t="s">
        <v>71</v>
      </c>
      <c r="C27" s="71">
        <v>7.5</v>
      </c>
      <c r="D27" s="71">
        <v>1</v>
      </c>
      <c r="E27" s="71">
        <v>1477</v>
      </c>
      <c r="F27" s="144">
        <f t="shared" si="0"/>
        <v>11077.5</v>
      </c>
      <c r="G27" s="148">
        <v>1.5</v>
      </c>
      <c r="H27" s="12">
        <f>G27*E27</f>
        <v>2215.5</v>
      </c>
    </row>
    <row r="28" spans="1:8" ht="12.75">
      <c r="A28" s="82">
        <v>21</v>
      </c>
      <c r="B28" s="12" t="s">
        <v>25</v>
      </c>
      <c r="C28" s="71">
        <v>2</v>
      </c>
      <c r="D28" s="71">
        <v>1</v>
      </c>
      <c r="E28" s="71">
        <v>1477</v>
      </c>
      <c r="F28" s="144">
        <f t="shared" si="0"/>
        <v>2954</v>
      </c>
      <c r="G28" s="148">
        <v>0.5</v>
      </c>
      <c r="H28" s="12">
        <f>G28*E28</f>
        <v>738.5</v>
      </c>
    </row>
    <row r="29" spans="1:8" ht="12.75">
      <c r="A29" s="82">
        <v>22</v>
      </c>
      <c r="B29" s="12" t="s">
        <v>36</v>
      </c>
      <c r="C29" s="71">
        <v>0.5</v>
      </c>
      <c r="D29" s="71">
        <v>3</v>
      </c>
      <c r="E29" s="71">
        <v>1639</v>
      </c>
      <c r="F29" s="144">
        <f t="shared" si="0"/>
        <v>819.5</v>
      </c>
      <c r="G29" s="148">
        <v>0.5</v>
      </c>
      <c r="H29" s="12">
        <f>G29*E29</f>
        <v>819.5</v>
      </c>
    </row>
    <row r="30" spans="1:8" ht="12.75">
      <c r="A30" s="82">
        <v>23</v>
      </c>
      <c r="B30" s="12" t="s">
        <v>156</v>
      </c>
      <c r="C30" s="71">
        <v>0.5</v>
      </c>
      <c r="D30" s="71">
        <v>4</v>
      </c>
      <c r="E30" s="71">
        <v>1741</v>
      </c>
      <c r="F30" s="144">
        <f t="shared" si="0"/>
        <v>870.5</v>
      </c>
      <c r="G30" s="147"/>
      <c r="H30" s="12"/>
    </row>
    <row r="31" spans="1:8" ht="12.75">
      <c r="A31" s="82">
        <v>24</v>
      </c>
      <c r="B31" s="12" t="s">
        <v>4</v>
      </c>
      <c r="C31" s="71">
        <v>2.3</v>
      </c>
      <c r="D31" s="71">
        <v>1</v>
      </c>
      <c r="E31" s="71">
        <v>1477</v>
      </c>
      <c r="F31" s="144">
        <f t="shared" si="0"/>
        <v>3397.1</v>
      </c>
      <c r="G31" s="147"/>
      <c r="H31" s="12"/>
    </row>
    <row r="32" spans="1:8" ht="12.75">
      <c r="A32" s="82">
        <v>25</v>
      </c>
      <c r="B32" s="12" t="s">
        <v>5</v>
      </c>
      <c r="C32" s="71">
        <v>1</v>
      </c>
      <c r="D32" s="71">
        <v>1</v>
      </c>
      <c r="E32" s="71">
        <v>1477</v>
      </c>
      <c r="F32" s="144">
        <f t="shared" si="0"/>
        <v>1477</v>
      </c>
      <c r="G32" s="147"/>
      <c r="H32" s="12"/>
    </row>
    <row r="33" spans="1:8" ht="12.75">
      <c r="A33" s="82">
        <v>26</v>
      </c>
      <c r="B33" s="12" t="s">
        <v>7</v>
      </c>
      <c r="C33" s="71">
        <v>10.5</v>
      </c>
      <c r="D33" s="71"/>
      <c r="E33" s="71"/>
      <c r="F33" s="145">
        <v>48936.65</v>
      </c>
      <c r="G33" s="163">
        <v>1.4</v>
      </c>
      <c r="H33" s="152">
        <f>F33/189*26</f>
        <v>6732.0259259259265</v>
      </c>
    </row>
    <row r="34" spans="1:8" ht="12.75">
      <c r="A34" s="82">
        <v>27</v>
      </c>
      <c r="B34" s="12" t="s">
        <v>120</v>
      </c>
      <c r="C34" s="71"/>
      <c r="D34" s="71"/>
      <c r="E34" s="71"/>
      <c r="F34" s="144">
        <v>246336.95</v>
      </c>
      <c r="G34" s="12"/>
      <c r="H34" s="12"/>
    </row>
    <row r="35" spans="1:9" ht="13.5" thickBot="1">
      <c r="A35" s="94"/>
      <c r="B35" s="139"/>
      <c r="C35" s="96"/>
      <c r="D35" s="96"/>
      <c r="E35" s="96"/>
      <c r="F35" s="139"/>
      <c r="G35" s="26"/>
      <c r="H35" s="26"/>
      <c r="I35" s="141"/>
    </row>
    <row r="36" spans="1:8" ht="13.5" thickBot="1">
      <c r="A36" s="72"/>
      <c r="B36" s="73" t="s">
        <v>121</v>
      </c>
      <c r="C36" s="74">
        <f>SUM(C8:C35)</f>
        <v>42.8</v>
      </c>
      <c r="D36" s="74" t="s">
        <v>85</v>
      </c>
      <c r="E36" s="74" t="s">
        <v>85</v>
      </c>
      <c r="F36" s="146">
        <f>SUM(F8:F35)</f>
        <v>379493.7</v>
      </c>
      <c r="G36" s="160">
        <f>SUM(G8:G35)</f>
        <v>4.4</v>
      </c>
      <c r="H36" s="153">
        <f>SUM(H8:H35)</f>
        <v>12457.525925925926</v>
      </c>
    </row>
    <row r="37" spans="1:8" ht="13.5" thickBot="1">
      <c r="A37" s="72"/>
      <c r="B37" s="76" t="s">
        <v>122</v>
      </c>
      <c r="C37" s="84"/>
      <c r="D37" s="85"/>
      <c r="E37" s="86"/>
      <c r="F37" s="154">
        <f>PRODUCT(F36/3)</f>
        <v>126497.90000000001</v>
      </c>
      <c r="G37" s="151"/>
      <c r="H37" s="158"/>
    </row>
    <row r="38" spans="1:8" ht="13.5" thickBot="1">
      <c r="A38" s="72"/>
      <c r="B38" s="95" t="s">
        <v>22</v>
      </c>
      <c r="C38" s="84"/>
      <c r="D38" s="85"/>
      <c r="E38" s="86"/>
      <c r="F38" s="155">
        <v>960.93</v>
      </c>
      <c r="G38" s="12"/>
      <c r="H38" s="12"/>
    </row>
    <row r="39" spans="1:8" ht="13.5" thickBot="1">
      <c r="A39" s="72"/>
      <c r="B39" s="76" t="s">
        <v>155</v>
      </c>
      <c r="C39" s="84"/>
      <c r="D39" s="85"/>
      <c r="E39" s="86"/>
      <c r="F39" s="154">
        <v>39632.7</v>
      </c>
      <c r="G39" s="12"/>
      <c r="H39" s="149"/>
    </row>
    <row r="40" spans="1:8" ht="13.5" thickBot="1">
      <c r="A40" s="72"/>
      <c r="B40" s="73" t="s">
        <v>34</v>
      </c>
      <c r="C40" s="84"/>
      <c r="D40" s="85"/>
      <c r="E40" s="86"/>
      <c r="F40" s="146">
        <f>SUM(F36:F39)</f>
        <v>546585.23</v>
      </c>
      <c r="G40" s="12"/>
      <c r="H40" s="156">
        <f>H36+H37</f>
        <v>12457.525925925926</v>
      </c>
    </row>
    <row r="41" spans="1:8" ht="13.5" thickBot="1">
      <c r="A41" s="72"/>
      <c r="B41" s="76" t="s">
        <v>157</v>
      </c>
      <c r="C41" s="84"/>
      <c r="D41" s="85"/>
      <c r="E41" s="86"/>
      <c r="F41" s="154">
        <f>PRODUCT(F40*12.5%)</f>
        <v>68323.15375</v>
      </c>
      <c r="G41" s="12"/>
      <c r="H41" s="149"/>
    </row>
    <row r="42" spans="1:8" ht="13.5" thickBot="1">
      <c r="A42" s="72"/>
      <c r="B42" s="73" t="s">
        <v>158</v>
      </c>
      <c r="C42" s="84"/>
      <c r="D42" s="85"/>
      <c r="E42" s="86"/>
      <c r="F42" s="146">
        <f>SUM(F40:F41)</f>
        <v>614908.38375</v>
      </c>
      <c r="G42" s="12"/>
      <c r="H42" s="157">
        <f>SUM(H40:H41)</f>
        <v>12457.525925925926</v>
      </c>
    </row>
    <row r="43" spans="1:8" ht="13.5" thickBot="1">
      <c r="A43" s="72"/>
      <c r="B43" s="76" t="s">
        <v>51</v>
      </c>
      <c r="C43" s="84"/>
      <c r="D43" s="85"/>
      <c r="E43" s="86"/>
      <c r="F43" s="154">
        <f>PRODUCT(F42*15%)</f>
        <v>92236.2575625</v>
      </c>
      <c r="G43" s="12"/>
      <c r="H43" s="149">
        <f>H42*15/100</f>
        <v>1868.6288888888887</v>
      </c>
    </row>
    <row r="44" spans="1:9" ht="13.5" thickBot="1">
      <c r="A44" s="72"/>
      <c r="B44" s="73" t="s">
        <v>159</v>
      </c>
      <c r="C44" s="84"/>
      <c r="D44" s="85"/>
      <c r="E44" s="86"/>
      <c r="F44" s="146">
        <f>SUM(F42:F43)</f>
        <v>707144.6413125</v>
      </c>
      <c r="G44" s="26"/>
      <c r="H44" s="170">
        <f>SUM(H42:H43)</f>
        <v>14326.154814814814</v>
      </c>
      <c r="I44" s="98"/>
    </row>
    <row r="45" spans="1:8" ht="13.5" thickBot="1">
      <c r="A45" s="72"/>
      <c r="B45" s="73" t="s">
        <v>145</v>
      </c>
      <c r="C45" s="84"/>
      <c r="D45" s="85"/>
      <c r="E45" s="86"/>
      <c r="F45" s="209">
        <f>PRODUCT(F44*12)</f>
        <v>8485735.69575</v>
      </c>
      <c r="G45" s="72"/>
      <c r="H45" s="159">
        <f>H44*12</f>
        <v>171913.85777777777</v>
      </c>
    </row>
    <row r="46" spans="1:9" ht="13.5" thickBot="1">
      <c r="A46" s="162"/>
      <c r="B46" s="85" t="s">
        <v>164</v>
      </c>
      <c r="C46" s="85"/>
      <c r="D46" s="85"/>
      <c r="E46" s="85"/>
      <c r="F46" s="85"/>
      <c r="G46" s="85"/>
      <c r="H46" s="171">
        <f>597345-H45</f>
        <v>425431.14222222223</v>
      </c>
      <c r="I46" s="161"/>
    </row>
    <row r="47" ht="12.75">
      <c r="H47" s="161">
        <f>SUM(H45:H46)</f>
        <v>597345</v>
      </c>
    </row>
    <row r="50" spans="2:3" ht="12.75">
      <c r="B50" t="s">
        <v>23</v>
      </c>
      <c r="C50" t="s">
        <v>17</v>
      </c>
    </row>
  </sheetData>
  <mergeCells count="4">
    <mergeCell ref="C1:F1"/>
    <mergeCell ref="A2:F2"/>
    <mergeCell ref="A3:F3"/>
    <mergeCell ref="A5:F5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4">
      <selection activeCell="I30" sqref="I30"/>
    </sheetView>
  </sheetViews>
  <sheetFormatPr defaultColWidth="9.00390625" defaultRowHeight="12.75"/>
  <cols>
    <col min="1" max="1" width="4.25390625" style="0" customWidth="1"/>
    <col min="2" max="2" width="35.375" style="0" customWidth="1"/>
    <col min="3" max="3" width="7.375" style="0" customWidth="1"/>
    <col min="4" max="4" width="6.375" style="0" customWidth="1"/>
    <col min="5" max="5" width="8.00390625" style="0" customWidth="1"/>
    <col min="6" max="6" width="11.625" style="0" customWidth="1"/>
    <col min="7" max="7" width="9.25390625" style="0" customWidth="1"/>
    <col min="8" max="8" width="10.75390625" style="0" customWidth="1"/>
    <col min="9" max="9" width="11.875" style="0" customWidth="1"/>
  </cols>
  <sheetData>
    <row r="1" spans="3:6" ht="12.75" hidden="1">
      <c r="C1" s="172" t="s">
        <v>114</v>
      </c>
      <c r="D1" s="172"/>
      <c r="E1" s="172"/>
      <c r="F1" s="172"/>
    </row>
    <row r="2" spans="1:6" ht="25.5" customHeight="1" hidden="1">
      <c r="A2" s="173" t="s">
        <v>152</v>
      </c>
      <c r="B2" s="173"/>
      <c r="C2" s="173"/>
      <c r="D2" s="173"/>
      <c r="E2" s="173"/>
      <c r="F2" s="173"/>
    </row>
    <row r="3" spans="1:6" ht="37.5" customHeight="1" hidden="1">
      <c r="A3" s="173" t="s">
        <v>160</v>
      </c>
      <c r="B3" s="173"/>
      <c r="C3" s="173"/>
      <c r="D3" s="173"/>
      <c r="E3" s="173"/>
      <c r="F3" s="173"/>
    </row>
    <row r="5" spans="1:8" ht="39" customHeight="1">
      <c r="A5" s="214" t="s">
        <v>173</v>
      </c>
      <c r="B5" s="214"/>
      <c r="C5" s="214"/>
      <c r="D5" s="214"/>
      <c r="E5" s="214"/>
      <c r="F5" s="214"/>
      <c r="G5" s="214"/>
      <c r="H5" s="214"/>
    </row>
    <row r="6" ht="13.5" thickBot="1"/>
    <row r="7" spans="1:8" ht="75.75" customHeight="1" thickBot="1">
      <c r="A7" s="231" t="s">
        <v>115</v>
      </c>
      <c r="B7" s="232" t="s">
        <v>174</v>
      </c>
      <c r="C7" s="233" t="s">
        <v>116</v>
      </c>
      <c r="D7" s="230" t="s">
        <v>30</v>
      </c>
      <c r="E7" s="233" t="s">
        <v>117</v>
      </c>
      <c r="F7" s="234" t="s">
        <v>118</v>
      </c>
      <c r="G7" s="235" t="s">
        <v>161</v>
      </c>
      <c r="H7" s="239" t="s">
        <v>177</v>
      </c>
    </row>
    <row r="8" spans="1:8" ht="12.75" hidden="1">
      <c r="A8" s="78">
        <v>1</v>
      </c>
      <c r="B8" s="79" t="s">
        <v>119</v>
      </c>
      <c r="C8" s="80">
        <v>1</v>
      </c>
      <c r="D8" s="80">
        <v>15</v>
      </c>
      <c r="E8" s="80">
        <v>4527</v>
      </c>
      <c r="F8" s="143">
        <f aca="true" t="shared" si="0" ref="F8:F33">PRODUCT(C8*E8)</f>
        <v>4527</v>
      </c>
      <c r="G8" s="150"/>
      <c r="H8" s="151"/>
    </row>
    <row r="9" spans="1:8" ht="12.75" hidden="1">
      <c r="A9" s="82">
        <v>2</v>
      </c>
      <c r="B9" s="12" t="s">
        <v>100</v>
      </c>
      <c r="C9" s="71">
        <v>1</v>
      </c>
      <c r="D9" s="71">
        <v>15</v>
      </c>
      <c r="E9" s="71">
        <v>4527</v>
      </c>
      <c r="F9" s="144">
        <f t="shared" si="0"/>
        <v>4527</v>
      </c>
      <c r="G9" s="147"/>
      <c r="H9" s="12"/>
    </row>
    <row r="10" spans="1:8" ht="12.75" hidden="1">
      <c r="A10" s="82">
        <v>3</v>
      </c>
      <c r="B10" s="12" t="s">
        <v>92</v>
      </c>
      <c r="C10" s="71">
        <v>1</v>
      </c>
      <c r="D10" s="71">
        <v>15</v>
      </c>
      <c r="E10" s="71">
        <v>4527</v>
      </c>
      <c r="F10" s="144">
        <f t="shared" si="0"/>
        <v>4527</v>
      </c>
      <c r="G10" s="147"/>
      <c r="H10" s="12"/>
    </row>
    <row r="11" spans="1:8" ht="12.75" hidden="1">
      <c r="A11" s="82">
        <v>4</v>
      </c>
      <c r="B11" s="12" t="s">
        <v>93</v>
      </c>
      <c r="C11" s="71">
        <v>1</v>
      </c>
      <c r="D11" s="71">
        <v>16</v>
      </c>
      <c r="E11" s="71">
        <v>4871</v>
      </c>
      <c r="F11" s="144">
        <f t="shared" si="0"/>
        <v>4871</v>
      </c>
      <c r="G11" s="147"/>
      <c r="H11" s="12"/>
    </row>
    <row r="12" spans="1:8" ht="12.75" hidden="1">
      <c r="A12" s="82">
        <v>5</v>
      </c>
      <c r="B12" s="12" t="s">
        <v>94</v>
      </c>
      <c r="C12" s="71">
        <v>1</v>
      </c>
      <c r="D12" s="71">
        <v>13</v>
      </c>
      <c r="E12" s="71">
        <v>3904</v>
      </c>
      <c r="F12" s="144">
        <f t="shared" si="0"/>
        <v>3904</v>
      </c>
      <c r="G12" s="147"/>
      <c r="H12" s="12"/>
    </row>
    <row r="13" spans="1:8" ht="12.75" hidden="1">
      <c r="A13" s="82">
        <v>6</v>
      </c>
      <c r="B13" s="102" t="s">
        <v>94</v>
      </c>
      <c r="C13" s="103">
        <v>1</v>
      </c>
      <c r="D13" s="103">
        <v>13</v>
      </c>
      <c r="E13" s="103">
        <v>3904</v>
      </c>
      <c r="F13" s="145">
        <f t="shared" si="0"/>
        <v>3904</v>
      </c>
      <c r="G13" s="147"/>
      <c r="H13" s="12"/>
    </row>
    <row r="14" spans="1:8" ht="12.75" hidden="1">
      <c r="A14" s="82">
        <v>7</v>
      </c>
      <c r="B14" s="12" t="s">
        <v>95</v>
      </c>
      <c r="C14" s="71">
        <v>1</v>
      </c>
      <c r="D14" s="71">
        <v>14</v>
      </c>
      <c r="E14" s="71">
        <v>4199</v>
      </c>
      <c r="F14" s="144">
        <f t="shared" si="0"/>
        <v>4199</v>
      </c>
      <c r="G14" s="147"/>
      <c r="H14" s="12"/>
    </row>
    <row r="15" spans="1:8" ht="12.75" hidden="1">
      <c r="A15" s="82">
        <v>8</v>
      </c>
      <c r="B15" s="12" t="s">
        <v>1</v>
      </c>
      <c r="C15" s="71"/>
      <c r="D15" s="71"/>
      <c r="E15" s="71"/>
      <c r="F15" s="144">
        <f t="shared" si="0"/>
        <v>0</v>
      </c>
      <c r="G15" s="147"/>
      <c r="H15" s="12"/>
    </row>
    <row r="16" spans="1:8" ht="12.75" hidden="1">
      <c r="A16" s="82">
        <v>9</v>
      </c>
      <c r="B16" s="12" t="s">
        <v>3</v>
      </c>
      <c r="C16" s="71">
        <v>1</v>
      </c>
      <c r="D16" s="71">
        <v>14</v>
      </c>
      <c r="E16" s="71">
        <v>4199</v>
      </c>
      <c r="F16" s="144">
        <f t="shared" si="0"/>
        <v>4199</v>
      </c>
      <c r="G16" s="147"/>
      <c r="H16" s="12"/>
    </row>
    <row r="17" spans="1:8" ht="12.75" hidden="1">
      <c r="A17" s="82">
        <v>10</v>
      </c>
      <c r="B17" s="12" t="s">
        <v>6</v>
      </c>
      <c r="C17" s="71">
        <v>1</v>
      </c>
      <c r="D17" s="71">
        <v>13</v>
      </c>
      <c r="E17" s="71">
        <v>3904</v>
      </c>
      <c r="F17" s="144">
        <f t="shared" si="0"/>
        <v>3904</v>
      </c>
      <c r="G17" s="148"/>
      <c r="H17" s="12">
        <f>G17*E17</f>
        <v>0</v>
      </c>
    </row>
    <row r="18" spans="1:8" ht="25.5">
      <c r="A18" s="82"/>
      <c r="B18" s="229" t="s">
        <v>175</v>
      </c>
      <c r="C18" s="71"/>
      <c r="D18" s="71"/>
      <c r="E18" s="71"/>
      <c r="F18" s="144"/>
      <c r="G18" s="148"/>
      <c r="H18" s="12"/>
    </row>
    <row r="19" spans="1:8" ht="12.75">
      <c r="A19" s="82">
        <v>1</v>
      </c>
      <c r="B19" s="12" t="s">
        <v>8</v>
      </c>
      <c r="C19" s="71">
        <v>0.5</v>
      </c>
      <c r="D19" s="71">
        <v>13</v>
      </c>
      <c r="E19" s="71">
        <v>3904</v>
      </c>
      <c r="F19" s="144">
        <f t="shared" si="0"/>
        <v>1952</v>
      </c>
      <c r="G19" s="216">
        <v>0.5</v>
      </c>
      <c r="H19" s="12">
        <f>G19*E19</f>
        <v>1952</v>
      </c>
    </row>
    <row r="20" spans="1:8" ht="12.75" hidden="1">
      <c r="A20" s="82">
        <v>12</v>
      </c>
      <c r="B20" s="12" t="s">
        <v>24</v>
      </c>
      <c r="C20" s="71">
        <v>1</v>
      </c>
      <c r="D20" s="71">
        <v>13</v>
      </c>
      <c r="E20" s="71">
        <v>3904</v>
      </c>
      <c r="F20" s="144">
        <f t="shared" si="0"/>
        <v>3904</v>
      </c>
      <c r="G20" s="102"/>
      <c r="H20" s="12"/>
    </row>
    <row r="21" spans="1:8" ht="12.75" hidden="1">
      <c r="A21" s="82">
        <v>13</v>
      </c>
      <c r="B21" s="12" t="s">
        <v>38</v>
      </c>
      <c r="C21" s="71">
        <v>1</v>
      </c>
      <c r="D21" s="71">
        <v>6</v>
      </c>
      <c r="E21" s="71">
        <v>2091</v>
      </c>
      <c r="F21" s="144">
        <f t="shared" si="0"/>
        <v>2091</v>
      </c>
      <c r="G21" s="102"/>
      <c r="H21" s="12"/>
    </row>
    <row r="22" spans="1:8" ht="12.75" hidden="1">
      <c r="A22" s="82">
        <v>14</v>
      </c>
      <c r="B22" s="12" t="s">
        <v>23</v>
      </c>
      <c r="C22" s="71">
        <v>1</v>
      </c>
      <c r="D22" s="71">
        <v>15</v>
      </c>
      <c r="E22" s="71">
        <v>4527</v>
      </c>
      <c r="F22" s="144">
        <f t="shared" si="0"/>
        <v>4527</v>
      </c>
      <c r="G22" s="102"/>
      <c r="H22" s="12"/>
    </row>
    <row r="23" spans="1:8" ht="12.75" hidden="1">
      <c r="A23" s="82">
        <v>15</v>
      </c>
      <c r="B23" s="12" t="s">
        <v>131</v>
      </c>
      <c r="C23" s="71">
        <v>1</v>
      </c>
      <c r="D23" s="71">
        <v>11</v>
      </c>
      <c r="E23" s="71">
        <v>3341</v>
      </c>
      <c r="F23" s="144">
        <f t="shared" si="0"/>
        <v>3341</v>
      </c>
      <c r="G23" s="102"/>
      <c r="H23" s="12"/>
    </row>
    <row r="24" spans="1:8" ht="12.75" hidden="1">
      <c r="A24" s="82">
        <v>16</v>
      </c>
      <c r="B24" s="12" t="s">
        <v>69</v>
      </c>
      <c r="C24" s="71">
        <v>1</v>
      </c>
      <c r="D24" s="71">
        <v>5</v>
      </c>
      <c r="E24" s="71">
        <v>1889</v>
      </c>
      <c r="F24" s="144">
        <f t="shared" si="0"/>
        <v>1889</v>
      </c>
      <c r="G24" s="102"/>
      <c r="H24" s="12"/>
    </row>
    <row r="25" spans="1:8" ht="12.75" hidden="1">
      <c r="A25" s="82">
        <v>17</v>
      </c>
      <c r="B25" s="12" t="s">
        <v>2</v>
      </c>
      <c r="C25" s="71">
        <v>1.5</v>
      </c>
      <c r="D25" s="71">
        <v>4</v>
      </c>
      <c r="E25" s="71">
        <v>1741</v>
      </c>
      <c r="F25" s="144">
        <f t="shared" si="0"/>
        <v>2611.5</v>
      </c>
      <c r="G25" s="102"/>
      <c r="H25" s="12"/>
    </row>
    <row r="26" spans="1:8" ht="12.75" hidden="1">
      <c r="A26" s="82">
        <v>18</v>
      </c>
      <c r="B26" s="12" t="s">
        <v>32</v>
      </c>
      <c r="C26" s="71">
        <v>2</v>
      </c>
      <c r="D26" s="71">
        <v>4</v>
      </c>
      <c r="E26" s="71">
        <v>1741</v>
      </c>
      <c r="F26" s="144">
        <f t="shared" si="0"/>
        <v>3482</v>
      </c>
      <c r="G26" s="217"/>
      <c r="H26" s="12">
        <f>G26*E26</f>
        <v>0</v>
      </c>
    </row>
    <row r="27" spans="1:8" ht="12.75" hidden="1">
      <c r="A27" s="82">
        <v>19</v>
      </c>
      <c r="B27" s="12" t="s">
        <v>67</v>
      </c>
      <c r="C27" s="71">
        <v>0.5</v>
      </c>
      <c r="D27" s="71">
        <v>8</v>
      </c>
      <c r="E27" s="71">
        <v>2530</v>
      </c>
      <c r="F27" s="144">
        <f t="shared" si="0"/>
        <v>1265</v>
      </c>
      <c r="G27" s="102"/>
      <c r="H27" s="12"/>
    </row>
    <row r="28" spans="1:8" ht="12.75">
      <c r="A28" s="82">
        <v>2</v>
      </c>
      <c r="B28" s="12" t="s">
        <v>71</v>
      </c>
      <c r="C28" s="71">
        <v>7.5</v>
      </c>
      <c r="D28" s="71">
        <v>1</v>
      </c>
      <c r="E28" s="71">
        <v>1477</v>
      </c>
      <c r="F28" s="144">
        <f t="shared" si="0"/>
        <v>11077.5</v>
      </c>
      <c r="G28" s="216">
        <v>1.5</v>
      </c>
      <c r="H28" s="12">
        <f>G28*E28</f>
        <v>2215.5</v>
      </c>
    </row>
    <row r="29" spans="1:8" ht="12.75">
      <c r="A29" s="82">
        <v>3</v>
      </c>
      <c r="B29" s="12" t="s">
        <v>25</v>
      </c>
      <c r="C29" s="71">
        <v>2</v>
      </c>
      <c r="D29" s="71">
        <v>1</v>
      </c>
      <c r="E29" s="71">
        <v>1477</v>
      </c>
      <c r="F29" s="144">
        <f t="shared" si="0"/>
        <v>2954</v>
      </c>
      <c r="G29" s="216">
        <v>0.5</v>
      </c>
      <c r="H29" s="12">
        <f>G29*E29</f>
        <v>738.5</v>
      </c>
    </row>
    <row r="30" spans="1:8" ht="24.75" customHeight="1">
      <c r="A30" s="82">
        <v>4</v>
      </c>
      <c r="B30" s="210" t="s">
        <v>36</v>
      </c>
      <c r="C30" s="71">
        <v>0.5</v>
      </c>
      <c r="D30" s="71">
        <v>3</v>
      </c>
      <c r="E30" s="71">
        <v>1639</v>
      </c>
      <c r="F30" s="144">
        <f t="shared" si="0"/>
        <v>819.5</v>
      </c>
      <c r="G30" s="216">
        <v>0.5</v>
      </c>
      <c r="H30" s="12">
        <f>G30*E30</f>
        <v>819.5</v>
      </c>
    </row>
    <row r="31" spans="1:8" ht="12.75" hidden="1">
      <c r="A31" s="82">
        <v>23</v>
      </c>
      <c r="B31" s="12" t="s">
        <v>156</v>
      </c>
      <c r="C31" s="71">
        <v>0.5</v>
      </c>
      <c r="D31" s="71">
        <v>4</v>
      </c>
      <c r="E31" s="71">
        <v>1741</v>
      </c>
      <c r="F31" s="144">
        <f t="shared" si="0"/>
        <v>870.5</v>
      </c>
      <c r="G31" s="102"/>
      <c r="H31" s="12"/>
    </row>
    <row r="32" spans="1:8" ht="12.75" hidden="1">
      <c r="A32" s="82">
        <v>24</v>
      </c>
      <c r="B32" s="12" t="s">
        <v>4</v>
      </c>
      <c r="C32" s="71">
        <v>2.3</v>
      </c>
      <c r="D32" s="71">
        <v>1</v>
      </c>
      <c r="E32" s="71">
        <v>1477</v>
      </c>
      <c r="F32" s="144">
        <f t="shared" si="0"/>
        <v>3397.1</v>
      </c>
      <c r="G32" s="102"/>
      <c r="H32" s="12"/>
    </row>
    <row r="33" spans="1:8" ht="12.75" hidden="1">
      <c r="A33" s="82">
        <v>25</v>
      </c>
      <c r="B33" s="12" t="s">
        <v>5</v>
      </c>
      <c r="C33" s="71">
        <v>1</v>
      </c>
      <c r="D33" s="71">
        <v>1</v>
      </c>
      <c r="E33" s="71">
        <v>1477</v>
      </c>
      <c r="F33" s="144">
        <f t="shared" si="0"/>
        <v>1477</v>
      </c>
      <c r="G33" s="102"/>
      <c r="H33" s="12"/>
    </row>
    <row r="34" spans="1:8" ht="13.5" thickBot="1">
      <c r="A34" s="82">
        <v>5</v>
      </c>
      <c r="B34" s="12" t="s">
        <v>7</v>
      </c>
      <c r="C34" s="71">
        <v>10.5</v>
      </c>
      <c r="D34" s="71"/>
      <c r="E34" s="71"/>
      <c r="F34" s="145">
        <v>48936.65</v>
      </c>
      <c r="G34" s="216">
        <v>1.5</v>
      </c>
      <c r="H34" s="152">
        <f>F34/189*26</f>
        <v>6732.0259259259265</v>
      </c>
    </row>
    <row r="35" spans="1:8" ht="12.75" hidden="1">
      <c r="A35" s="82">
        <v>27</v>
      </c>
      <c r="B35" s="12" t="s">
        <v>120</v>
      </c>
      <c r="C35" s="71"/>
      <c r="D35" s="71"/>
      <c r="E35" s="71"/>
      <c r="F35" s="144">
        <v>246336.95</v>
      </c>
      <c r="G35" s="12"/>
      <c r="H35" s="12"/>
    </row>
    <row r="36" spans="1:9" ht="13.5" hidden="1" thickBot="1">
      <c r="A36" s="94"/>
      <c r="B36" s="139"/>
      <c r="C36" s="96"/>
      <c r="D36" s="96"/>
      <c r="E36" s="96"/>
      <c r="F36" s="139"/>
      <c r="G36" s="26"/>
      <c r="H36" s="26"/>
      <c r="I36" s="141"/>
    </row>
    <row r="37" spans="1:8" ht="26.25" thickBot="1">
      <c r="A37" s="72"/>
      <c r="B37" s="230" t="s">
        <v>176</v>
      </c>
      <c r="C37" s="74" t="s">
        <v>85</v>
      </c>
      <c r="D37" s="74" t="s">
        <v>85</v>
      </c>
      <c r="E37" s="74" t="s">
        <v>85</v>
      </c>
      <c r="F37" s="74" t="s">
        <v>85</v>
      </c>
      <c r="G37" s="160">
        <f>SUM(G8:G36)</f>
        <v>4.5</v>
      </c>
      <c r="H37" s="153">
        <f>SUM(H8:H36)</f>
        <v>12457.525925925926</v>
      </c>
    </row>
    <row r="38" spans="1:8" ht="13.5" hidden="1" thickBot="1">
      <c r="A38" s="72"/>
      <c r="B38" s="76" t="s">
        <v>122</v>
      </c>
      <c r="C38" s="84"/>
      <c r="D38" s="85"/>
      <c r="E38" s="86"/>
      <c r="F38" s="154" t="e">
        <f>PRODUCT(F37/3)</f>
        <v>#VALUE!</v>
      </c>
      <c r="G38" s="151"/>
      <c r="H38" s="158"/>
    </row>
    <row r="39" spans="1:8" ht="13.5" hidden="1" thickBot="1">
      <c r="A39" s="72"/>
      <c r="B39" s="95" t="s">
        <v>22</v>
      </c>
      <c r="C39" s="84"/>
      <c r="D39" s="85"/>
      <c r="E39" s="86"/>
      <c r="F39" s="155">
        <v>960.93</v>
      </c>
      <c r="G39" s="12"/>
      <c r="H39" s="12"/>
    </row>
    <row r="40" spans="1:8" ht="13.5" hidden="1" thickBot="1">
      <c r="A40" s="72"/>
      <c r="B40" s="76" t="s">
        <v>155</v>
      </c>
      <c r="C40" s="84"/>
      <c r="D40" s="85"/>
      <c r="E40" s="86"/>
      <c r="F40" s="154">
        <v>39632.7</v>
      </c>
      <c r="G40" s="12"/>
      <c r="H40" s="149"/>
    </row>
    <row r="41" spans="1:8" ht="13.5" hidden="1" thickBot="1">
      <c r="A41" s="72"/>
      <c r="B41" s="73" t="s">
        <v>34</v>
      </c>
      <c r="C41" s="84"/>
      <c r="D41" s="85"/>
      <c r="E41" s="86"/>
      <c r="F41" s="146" t="e">
        <f>SUM(F37:F40)</f>
        <v>#VALUE!</v>
      </c>
      <c r="G41" s="12"/>
      <c r="H41" s="156">
        <f>H37+H38</f>
        <v>12457.525925925926</v>
      </c>
    </row>
    <row r="42" spans="1:8" ht="13.5" hidden="1" thickBot="1">
      <c r="A42" s="72"/>
      <c r="B42" s="76" t="s">
        <v>157</v>
      </c>
      <c r="C42" s="84"/>
      <c r="D42" s="85"/>
      <c r="E42" s="86"/>
      <c r="F42" s="154" t="e">
        <f>PRODUCT(F41*12.5%)</f>
        <v>#VALUE!</v>
      </c>
      <c r="G42" s="12"/>
      <c r="H42" s="149"/>
    </row>
    <row r="43" spans="1:8" ht="13.5" hidden="1" thickBot="1">
      <c r="A43" s="72"/>
      <c r="B43" s="73" t="s">
        <v>158</v>
      </c>
      <c r="C43" s="84"/>
      <c r="D43" s="85"/>
      <c r="E43" s="86"/>
      <c r="F43" s="146" t="e">
        <f>SUM(F41:F42)</f>
        <v>#VALUE!</v>
      </c>
      <c r="G43" s="12"/>
      <c r="H43" s="157">
        <f>SUM(H41:H42)</f>
        <v>12457.525925925926</v>
      </c>
    </row>
    <row r="44" spans="1:8" ht="16.5" customHeight="1" thickBot="1">
      <c r="A44" s="72"/>
      <c r="B44" s="76" t="s">
        <v>51</v>
      </c>
      <c r="C44" s="220"/>
      <c r="D44" s="221"/>
      <c r="E44" s="221"/>
      <c r="F44" s="221"/>
      <c r="G44" s="222"/>
      <c r="H44" s="149">
        <f>H37*15/100</f>
        <v>1868.6288888888887</v>
      </c>
    </row>
    <row r="45" spans="1:9" ht="17.25" customHeight="1" thickBot="1">
      <c r="A45" s="72"/>
      <c r="B45" s="211" t="s">
        <v>159</v>
      </c>
      <c r="C45" s="223"/>
      <c r="D45" s="224"/>
      <c r="E45" s="224"/>
      <c r="F45" s="224"/>
      <c r="G45" s="225"/>
      <c r="H45" s="170">
        <f>SUM(H43:H44)</f>
        <v>14326.154814814814</v>
      </c>
      <c r="I45" s="98"/>
    </row>
    <row r="46" spans="1:8" ht="27" customHeight="1" thickBot="1">
      <c r="A46" s="215"/>
      <c r="B46" s="236" t="s">
        <v>171</v>
      </c>
      <c r="C46" s="219"/>
      <c r="D46" s="237"/>
      <c r="E46" s="237"/>
      <c r="F46" s="237"/>
      <c r="G46" s="238"/>
      <c r="H46" s="212">
        <f>H45*12</f>
        <v>171913.85777777777</v>
      </c>
    </row>
    <row r="47" spans="1:9" ht="26.25" thickBot="1">
      <c r="A47" s="72"/>
      <c r="B47" s="230" t="s">
        <v>170</v>
      </c>
      <c r="C47" s="226"/>
      <c r="D47" s="227"/>
      <c r="E47" s="227"/>
      <c r="F47" s="227"/>
      <c r="G47" s="228"/>
      <c r="H47" s="159">
        <f>597345-H46</f>
        <v>425431.14222222223</v>
      </c>
      <c r="I47" s="161"/>
    </row>
    <row r="48" spans="1:8" ht="27" customHeight="1" thickBot="1">
      <c r="A48" s="72"/>
      <c r="B48" s="213" t="s">
        <v>172</v>
      </c>
      <c r="C48" s="226"/>
      <c r="D48" s="227"/>
      <c r="E48" s="227"/>
      <c r="F48" s="227"/>
      <c r="G48" s="228"/>
      <c r="H48" s="218">
        <f>SUM(H46:H47)</f>
        <v>597345</v>
      </c>
    </row>
    <row r="49" ht="12.75">
      <c r="H49" s="161"/>
    </row>
    <row r="50" ht="12.75">
      <c r="B50" t="s">
        <v>166</v>
      </c>
    </row>
    <row r="51" ht="12.75">
      <c r="B51" t="s">
        <v>167</v>
      </c>
    </row>
    <row r="53" spans="2:3" ht="12.75">
      <c r="B53" t="s">
        <v>168</v>
      </c>
      <c r="C53" t="s">
        <v>169</v>
      </c>
    </row>
    <row r="55" spans="2:3" ht="12.75">
      <c r="B55" t="s">
        <v>23</v>
      </c>
      <c r="C55" t="s">
        <v>17</v>
      </c>
    </row>
  </sheetData>
  <mergeCells count="9">
    <mergeCell ref="C48:G48"/>
    <mergeCell ref="C44:G44"/>
    <mergeCell ref="C45:G45"/>
    <mergeCell ref="C46:G46"/>
    <mergeCell ref="C47:G47"/>
    <mergeCell ref="C1:F1"/>
    <mergeCell ref="A2:F2"/>
    <mergeCell ref="A3:F3"/>
    <mergeCell ref="A5:H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0"/>
  <sheetViews>
    <sheetView workbookViewId="0" topLeftCell="A1">
      <selection activeCell="C13" sqref="C13"/>
    </sheetView>
  </sheetViews>
  <sheetFormatPr defaultColWidth="9.00390625" defaultRowHeight="12.75"/>
  <cols>
    <col min="1" max="1" width="57.75390625" style="0" customWidth="1"/>
    <col min="2" max="2" width="25.875" style="0" customWidth="1"/>
    <col min="3" max="3" width="15.00390625" style="0" customWidth="1"/>
  </cols>
  <sheetData>
    <row r="1" spans="1:2" ht="12.75">
      <c r="A1" s="24"/>
      <c r="B1" s="33" t="s">
        <v>26</v>
      </c>
    </row>
    <row r="2" spans="1:2" ht="6" customHeight="1">
      <c r="A2" s="24"/>
      <c r="B2" s="31"/>
    </row>
    <row r="3" spans="1:2" ht="12.75">
      <c r="A3" s="178" t="s">
        <v>130</v>
      </c>
      <c r="B3" s="178"/>
    </row>
    <row r="4" ht="19.5" customHeight="1">
      <c r="B4" t="s">
        <v>150</v>
      </c>
    </row>
    <row r="6" ht="12.75">
      <c r="A6" t="s">
        <v>112</v>
      </c>
    </row>
    <row r="7" ht="12.75">
      <c r="A7" t="s">
        <v>147</v>
      </c>
    </row>
    <row r="8" ht="12.75">
      <c r="A8" t="s">
        <v>113</v>
      </c>
    </row>
    <row r="9" ht="12.75">
      <c r="A9" t="s">
        <v>148</v>
      </c>
    </row>
    <row r="10" ht="12.75">
      <c r="A10" t="s">
        <v>149</v>
      </c>
    </row>
    <row r="11" ht="12.75">
      <c r="A11" t="s">
        <v>73</v>
      </c>
    </row>
    <row r="12" ht="12.75">
      <c r="A12" t="s">
        <v>74</v>
      </c>
    </row>
    <row r="14" ht="11.25" customHeight="1"/>
    <row r="15" spans="1:2" ht="18.75" customHeight="1">
      <c r="A15" s="175" t="s">
        <v>105</v>
      </c>
      <c r="B15" s="175"/>
    </row>
    <row r="16" spans="1:2" ht="18" customHeight="1">
      <c r="A16" s="176" t="s">
        <v>151</v>
      </c>
      <c r="B16" s="176"/>
    </row>
    <row r="17" spans="1:2" ht="18" customHeight="1">
      <c r="A17" s="177" t="s">
        <v>146</v>
      </c>
      <c r="B17" s="177"/>
    </row>
    <row r="19" spans="1:2" ht="23.25" customHeight="1">
      <c r="A19" s="28" t="s">
        <v>75</v>
      </c>
      <c r="B19" s="30" t="s">
        <v>76</v>
      </c>
    </row>
    <row r="20" spans="1:2" ht="15" customHeight="1">
      <c r="A20" s="12" t="s">
        <v>91</v>
      </c>
      <c r="B20" s="29">
        <v>1</v>
      </c>
    </row>
    <row r="21" spans="1:2" ht="15" customHeight="1">
      <c r="A21" s="12" t="s">
        <v>103</v>
      </c>
      <c r="B21" s="29">
        <v>1</v>
      </c>
    </row>
    <row r="22" spans="1:2" ht="15" customHeight="1">
      <c r="A22" s="12" t="s">
        <v>104</v>
      </c>
      <c r="B22" s="29">
        <v>1</v>
      </c>
    </row>
    <row r="23" spans="1:2" ht="15" customHeight="1">
      <c r="A23" s="12" t="s">
        <v>79</v>
      </c>
      <c r="B23" s="29">
        <v>1</v>
      </c>
    </row>
    <row r="24" spans="1:2" ht="15" customHeight="1">
      <c r="A24" s="12" t="s">
        <v>79</v>
      </c>
      <c r="B24" s="29">
        <v>1</v>
      </c>
    </row>
    <row r="25" spans="1:2" ht="15" customHeight="1">
      <c r="A25" s="12" t="s">
        <v>80</v>
      </c>
      <c r="B25" s="29">
        <v>1</v>
      </c>
    </row>
    <row r="26" spans="1:2" ht="15" customHeight="1">
      <c r="A26" s="12" t="s">
        <v>98</v>
      </c>
      <c r="B26" s="29">
        <v>1</v>
      </c>
    </row>
    <row r="27" spans="1:2" ht="15" customHeight="1">
      <c r="A27" s="12" t="s">
        <v>1</v>
      </c>
      <c r="B27" s="29"/>
    </row>
    <row r="28" spans="1:2" ht="15" customHeight="1">
      <c r="A28" s="26" t="s">
        <v>3</v>
      </c>
      <c r="B28" s="32">
        <v>1</v>
      </c>
    </row>
    <row r="29" spans="1:3" ht="15" customHeight="1">
      <c r="A29" s="27" t="s">
        <v>6</v>
      </c>
      <c r="B29" s="29">
        <v>1</v>
      </c>
      <c r="C29" s="7"/>
    </row>
    <row r="30" spans="1:3" ht="15" customHeight="1">
      <c r="A30" s="27" t="s">
        <v>8</v>
      </c>
      <c r="B30" s="29">
        <v>0.5</v>
      </c>
      <c r="C30" s="7"/>
    </row>
    <row r="31" spans="1:3" ht="15" customHeight="1">
      <c r="A31" s="27" t="s">
        <v>7</v>
      </c>
      <c r="B31" s="29">
        <v>10.5</v>
      </c>
      <c r="C31" s="7"/>
    </row>
    <row r="32" spans="1:3" ht="15" customHeight="1">
      <c r="A32" s="27" t="s">
        <v>24</v>
      </c>
      <c r="B32" s="29">
        <v>1</v>
      </c>
      <c r="C32" s="7"/>
    </row>
    <row r="33" spans="1:3" ht="15" customHeight="1">
      <c r="A33" s="27" t="s">
        <v>21</v>
      </c>
      <c r="B33" s="29">
        <v>1</v>
      </c>
      <c r="C33" s="7"/>
    </row>
    <row r="34" spans="1:3" ht="15" customHeight="1">
      <c r="A34" s="27" t="s">
        <v>15</v>
      </c>
      <c r="B34" s="29">
        <v>2</v>
      </c>
      <c r="C34" s="7"/>
    </row>
    <row r="35" spans="1:3" ht="15" customHeight="1">
      <c r="A35" s="27" t="s">
        <v>97</v>
      </c>
      <c r="B35" s="29">
        <v>1</v>
      </c>
      <c r="C35" s="59"/>
    </row>
    <row r="36" spans="1:3" ht="15" customHeight="1">
      <c r="A36" s="27" t="s">
        <v>2</v>
      </c>
      <c r="B36" s="29">
        <v>1.5</v>
      </c>
      <c r="C36" s="7"/>
    </row>
    <row r="37" spans="1:3" ht="15" customHeight="1">
      <c r="A37" s="27" t="s">
        <v>33</v>
      </c>
      <c r="B37" s="29">
        <v>2</v>
      </c>
      <c r="C37" s="7"/>
    </row>
    <row r="38" spans="1:3" ht="15" customHeight="1">
      <c r="A38" s="27" t="s">
        <v>67</v>
      </c>
      <c r="B38" s="29">
        <v>0.5</v>
      </c>
      <c r="C38" s="7"/>
    </row>
    <row r="39" spans="1:3" ht="15" customHeight="1">
      <c r="A39" s="27" t="s">
        <v>70</v>
      </c>
      <c r="B39" s="29">
        <v>7.5</v>
      </c>
      <c r="C39" s="7"/>
    </row>
    <row r="40" spans="1:3" ht="15" customHeight="1">
      <c r="A40" s="27" t="s">
        <v>25</v>
      </c>
      <c r="B40" s="29">
        <v>2</v>
      </c>
      <c r="C40" s="7"/>
    </row>
    <row r="41" spans="1:3" ht="15" customHeight="1">
      <c r="A41" s="27" t="s">
        <v>78</v>
      </c>
      <c r="B41" s="29">
        <v>1</v>
      </c>
      <c r="C41" s="7"/>
    </row>
    <row r="42" spans="1:3" ht="15" customHeight="1">
      <c r="A42" s="27" t="s">
        <v>4</v>
      </c>
      <c r="B42" s="29">
        <v>2.3</v>
      </c>
      <c r="C42" s="7"/>
    </row>
    <row r="43" spans="1:3" ht="15" customHeight="1">
      <c r="A43" s="27" t="s">
        <v>5</v>
      </c>
      <c r="B43" s="29">
        <v>1</v>
      </c>
      <c r="C43" s="7"/>
    </row>
    <row r="44" spans="1:3" ht="15" customHeight="1">
      <c r="A44" s="28" t="s">
        <v>34</v>
      </c>
      <c r="B44" s="29">
        <f>SUM(B20:B43)</f>
        <v>42.8</v>
      </c>
      <c r="C44" s="7"/>
    </row>
    <row r="45" ht="12.75">
      <c r="B45" s="24"/>
    </row>
    <row r="46" ht="12.75">
      <c r="B46" s="24"/>
    </row>
    <row r="47" spans="1:2" ht="12.75">
      <c r="A47" t="s">
        <v>77</v>
      </c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24"/>
    </row>
    <row r="69" ht="12.75">
      <c r="B69" s="24"/>
    </row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  <row r="75" ht="12.75">
      <c r="B75" s="24"/>
    </row>
    <row r="76" ht="12.75">
      <c r="B76" s="24"/>
    </row>
    <row r="77" ht="12.75">
      <c r="B77" s="24"/>
    </row>
    <row r="78" ht="12.75">
      <c r="B78" s="24"/>
    </row>
    <row r="79" ht="12.75">
      <c r="B79" s="24"/>
    </row>
    <row r="80" ht="12.75">
      <c r="B80" s="24"/>
    </row>
    <row r="81" ht="12.75">
      <c r="B81" s="24"/>
    </row>
    <row r="82" ht="12.75">
      <c r="B82" s="24"/>
    </row>
    <row r="83" ht="12.75">
      <c r="B83" s="24"/>
    </row>
    <row r="84" ht="12.75">
      <c r="B84" s="24"/>
    </row>
    <row r="85" ht="12.75">
      <c r="B85" s="24"/>
    </row>
    <row r="86" ht="12.75">
      <c r="B86" s="24"/>
    </row>
    <row r="87" ht="12.75">
      <c r="B87" s="24"/>
    </row>
    <row r="88" ht="12.75">
      <c r="B88" s="24"/>
    </row>
    <row r="89" ht="12.75">
      <c r="B89" s="24"/>
    </row>
    <row r="90" ht="12.75">
      <c r="B90" s="24"/>
    </row>
    <row r="91" ht="12.75">
      <c r="B91" s="24"/>
    </row>
    <row r="92" ht="12.75">
      <c r="B92" s="24"/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</sheetData>
  <mergeCells count="4">
    <mergeCell ref="A15:B15"/>
    <mergeCell ref="A16:B16"/>
    <mergeCell ref="A17:B17"/>
    <mergeCell ref="A3:B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19" sqref="B19"/>
    </sheetView>
  </sheetViews>
  <sheetFormatPr defaultColWidth="9.00390625" defaultRowHeight="12.75"/>
  <cols>
    <col min="1" max="1" width="4.625" style="0" customWidth="1"/>
    <col min="2" max="2" width="12.375" style="0" customWidth="1"/>
  </cols>
  <sheetData>
    <row r="1" ht="15.75">
      <c r="B1" s="25" t="s">
        <v>109</v>
      </c>
    </row>
    <row r="4" spans="2:7" ht="12.75">
      <c r="B4" s="24" t="s">
        <v>135</v>
      </c>
      <c r="C4" s="24"/>
      <c r="D4" s="24"/>
      <c r="E4" s="24"/>
      <c r="F4" s="24"/>
      <c r="G4" s="24"/>
    </row>
    <row r="6" spans="1:2" ht="12.75">
      <c r="A6" t="s">
        <v>56</v>
      </c>
      <c r="B6" s="24" t="s">
        <v>54</v>
      </c>
    </row>
    <row r="8" spans="1:2" ht="12.75">
      <c r="A8" t="s">
        <v>52</v>
      </c>
      <c r="B8" t="s">
        <v>136</v>
      </c>
    </row>
    <row r="9" spans="1:2" ht="12.75">
      <c r="A9" t="s">
        <v>53</v>
      </c>
      <c r="B9" t="s">
        <v>137</v>
      </c>
    </row>
    <row r="10" spans="1:2" ht="12.75">
      <c r="A10" t="s">
        <v>55</v>
      </c>
      <c r="B10" t="s">
        <v>125</v>
      </c>
    </row>
    <row r="11" spans="1:2" ht="12.75">
      <c r="A11" t="s">
        <v>57</v>
      </c>
      <c r="B11" t="s">
        <v>107</v>
      </c>
    </row>
    <row r="12" spans="1:2" ht="12.75">
      <c r="A12" t="s">
        <v>58</v>
      </c>
      <c r="B12" t="s">
        <v>138</v>
      </c>
    </row>
    <row r="13" spans="1:2" ht="12.75">
      <c r="A13" t="s">
        <v>59</v>
      </c>
      <c r="B13" t="s">
        <v>108</v>
      </c>
    </row>
    <row r="14" spans="1:2" ht="12.75">
      <c r="A14" t="s">
        <v>60</v>
      </c>
      <c r="B14" t="s">
        <v>126</v>
      </c>
    </row>
    <row r="15" spans="1:2" ht="12.75">
      <c r="A15" t="s">
        <v>61</v>
      </c>
      <c r="B15" t="s">
        <v>127</v>
      </c>
    </row>
    <row r="16" spans="1:2" ht="12.75">
      <c r="A16" t="s">
        <v>62</v>
      </c>
      <c r="B16" t="s">
        <v>139</v>
      </c>
    </row>
    <row r="18" spans="1:2" ht="12.75">
      <c r="A18" t="s">
        <v>63</v>
      </c>
      <c r="B18" s="24" t="s">
        <v>141</v>
      </c>
    </row>
    <row r="20" spans="1:2" ht="12.75">
      <c r="A20" t="s">
        <v>52</v>
      </c>
      <c r="B20" t="s">
        <v>64</v>
      </c>
    </row>
    <row r="21" spans="1:2" ht="12.75">
      <c r="A21" t="s">
        <v>53</v>
      </c>
      <c r="B21" t="s">
        <v>65</v>
      </c>
    </row>
    <row r="22" spans="1:2" ht="12.75">
      <c r="A22" t="s">
        <v>55</v>
      </c>
      <c r="B22" t="s">
        <v>128</v>
      </c>
    </row>
    <row r="24" spans="1:7" ht="12.75">
      <c r="A24" t="s">
        <v>66</v>
      </c>
      <c r="B24" s="24" t="s">
        <v>140</v>
      </c>
      <c r="C24" s="24"/>
      <c r="D24" s="24"/>
      <c r="E24" s="24"/>
      <c r="F24" s="24"/>
      <c r="G24" s="24"/>
    </row>
    <row r="27" spans="2:7" ht="12.75">
      <c r="B27" t="s">
        <v>21</v>
      </c>
      <c r="G27" t="s">
        <v>17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28">
      <selection activeCell="H92" sqref="H92"/>
    </sheetView>
  </sheetViews>
  <sheetFormatPr defaultColWidth="9.00390625" defaultRowHeight="12.75"/>
  <cols>
    <col min="1" max="1" width="4.625" style="0" customWidth="1"/>
    <col min="2" max="2" width="35.00390625" style="0" customWidth="1"/>
    <col min="3" max="3" width="5.75390625" style="0" customWidth="1"/>
    <col min="4" max="4" width="6.625" style="0" customWidth="1"/>
    <col min="5" max="5" width="9.00390625" style="0" customWidth="1"/>
    <col min="6" max="6" width="10.375" style="0" customWidth="1"/>
    <col min="7" max="7" width="6.00390625" style="0" customWidth="1"/>
    <col min="8" max="8" width="11.125" style="0" customWidth="1"/>
    <col min="9" max="9" width="12.00390625" style="0" customWidth="1"/>
    <col min="10" max="10" width="9.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8" t="s">
        <v>26</v>
      </c>
      <c r="I1" s="1"/>
    </row>
    <row r="2" spans="1:9" ht="15.75" customHeight="1">
      <c r="A2" s="1"/>
      <c r="B2" s="1"/>
      <c r="C2" s="1"/>
      <c r="D2" s="179" t="s">
        <v>130</v>
      </c>
      <c r="E2" s="179"/>
      <c r="F2" s="179"/>
      <c r="G2" s="179"/>
      <c r="H2" s="179"/>
      <c r="I2" s="179"/>
    </row>
    <row r="3" spans="1:9" ht="18" customHeight="1">
      <c r="A3" s="1"/>
      <c r="B3" s="1"/>
      <c r="C3" s="1"/>
      <c r="D3" s="1" t="s">
        <v>132</v>
      </c>
      <c r="E3" s="1"/>
      <c r="F3" s="1"/>
      <c r="G3" s="1"/>
      <c r="H3" s="1"/>
      <c r="I3" s="13"/>
    </row>
    <row r="4" spans="1:9" ht="14.25" customHeight="1">
      <c r="A4" s="1"/>
      <c r="B4" s="1"/>
      <c r="C4" s="1"/>
      <c r="D4" s="1"/>
      <c r="E4" s="1"/>
      <c r="F4" s="1"/>
      <c r="G4" s="1"/>
      <c r="H4" s="1"/>
      <c r="I4" s="110" t="s">
        <v>143</v>
      </c>
    </row>
    <row r="5" spans="1:9" ht="27" customHeight="1">
      <c r="A5" s="186" t="s">
        <v>133</v>
      </c>
      <c r="B5" s="186"/>
      <c r="C5" s="186"/>
      <c r="D5" s="186"/>
      <c r="E5" s="186"/>
      <c r="F5" s="186"/>
      <c r="G5" s="186"/>
      <c r="H5" s="186"/>
      <c r="I5" s="186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>
      <c r="A7" s="187" t="s">
        <v>27</v>
      </c>
      <c r="B7" s="189" t="s">
        <v>0</v>
      </c>
      <c r="C7" s="191" t="s">
        <v>18</v>
      </c>
      <c r="D7" s="191" t="s">
        <v>10</v>
      </c>
      <c r="E7" s="191" t="s">
        <v>28</v>
      </c>
      <c r="F7" s="193" t="s">
        <v>90</v>
      </c>
      <c r="G7" s="195" t="s">
        <v>20</v>
      </c>
      <c r="H7" s="196"/>
      <c r="I7" s="197" t="s">
        <v>13</v>
      </c>
    </row>
    <row r="8" spans="1:9" ht="23.25" customHeight="1" thickBot="1">
      <c r="A8" s="188"/>
      <c r="B8" s="190"/>
      <c r="C8" s="192"/>
      <c r="D8" s="192"/>
      <c r="E8" s="192"/>
      <c r="F8" s="194"/>
      <c r="G8" s="117" t="s">
        <v>11</v>
      </c>
      <c r="H8" s="118" t="s">
        <v>12</v>
      </c>
      <c r="I8" s="198"/>
    </row>
    <row r="9" spans="1:9" ht="12.75">
      <c r="A9" s="119">
        <v>1</v>
      </c>
      <c r="B9" s="120" t="s">
        <v>111</v>
      </c>
      <c r="C9" s="121">
        <v>1</v>
      </c>
      <c r="D9" s="120">
        <v>15</v>
      </c>
      <c r="E9" s="120">
        <v>4527</v>
      </c>
      <c r="F9" s="122">
        <f aca="true" t="shared" si="0" ref="F9:F30">C9*E9</f>
        <v>4527</v>
      </c>
      <c r="G9" s="123">
        <v>0.25</v>
      </c>
      <c r="H9" s="124">
        <f>F9*0.333333333333333</f>
        <v>1508.9999999999984</v>
      </c>
      <c r="I9" s="125">
        <f aca="true" t="shared" si="1" ref="I9:I33">F9+H9</f>
        <v>6035.999999999998</v>
      </c>
    </row>
    <row r="10" spans="1:9" ht="12.75">
      <c r="A10" s="126">
        <v>2</v>
      </c>
      <c r="B10" s="2" t="s">
        <v>31</v>
      </c>
      <c r="C10" s="11">
        <v>1</v>
      </c>
      <c r="D10" s="2">
        <v>15</v>
      </c>
      <c r="E10" s="2">
        <v>4527</v>
      </c>
      <c r="F10" s="64">
        <f t="shared" si="0"/>
        <v>4527</v>
      </c>
      <c r="G10" s="4">
        <v>0.25</v>
      </c>
      <c r="H10" s="66">
        <f aca="true" t="shared" si="2" ref="H10:H33">F10*0.333333333333333</f>
        <v>1508.9999999999984</v>
      </c>
      <c r="I10" s="127">
        <f t="shared" si="1"/>
        <v>6035.999999999998</v>
      </c>
    </row>
    <row r="11" spans="1:9" ht="12.75">
      <c r="A11" s="126">
        <v>3</v>
      </c>
      <c r="B11" s="2" t="s">
        <v>110</v>
      </c>
      <c r="C11" s="11">
        <v>1</v>
      </c>
      <c r="D11" s="2">
        <v>13</v>
      </c>
      <c r="E11" s="2">
        <v>4199</v>
      </c>
      <c r="F11" s="64">
        <f t="shared" si="0"/>
        <v>4199</v>
      </c>
      <c r="G11" s="4">
        <v>0.25</v>
      </c>
      <c r="H11" s="66">
        <f t="shared" si="2"/>
        <v>1399.6666666666652</v>
      </c>
      <c r="I11" s="127">
        <f t="shared" si="1"/>
        <v>5598.666666666665</v>
      </c>
    </row>
    <row r="12" spans="1:9" ht="12.75">
      <c r="A12" s="126">
        <v>4</v>
      </c>
      <c r="B12" s="2" t="s">
        <v>29</v>
      </c>
      <c r="C12" s="11">
        <v>1</v>
      </c>
      <c r="D12" s="2">
        <v>16</v>
      </c>
      <c r="E12" s="2">
        <v>4871</v>
      </c>
      <c r="F12" s="64">
        <f t="shared" si="0"/>
        <v>4871</v>
      </c>
      <c r="G12" s="4">
        <v>0.25</v>
      </c>
      <c r="H12" s="66">
        <f t="shared" si="2"/>
        <v>1623.666666666665</v>
      </c>
      <c r="I12" s="127">
        <f t="shared" si="1"/>
        <v>6494.666666666665</v>
      </c>
    </row>
    <row r="13" spans="1:9" ht="12.75">
      <c r="A13" s="126">
        <v>5</v>
      </c>
      <c r="B13" s="2" t="s">
        <v>68</v>
      </c>
      <c r="C13" s="11">
        <v>1</v>
      </c>
      <c r="D13" s="2">
        <v>14</v>
      </c>
      <c r="E13" s="2">
        <v>4199</v>
      </c>
      <c r="F13" s="64">
        <f t="shared" si="0"/>
        <v>4199</v>
      </c>
      <c r="G13" s="4">
        <v>0.25</v>
      </c>
      <c r="H13" s="66">
        <f t="shared" si="2"/>
        <v>1399.6666666666652</v>
      </c>
      <c r="I13" s="127">
        <f t="shared" si="1"/>
        <v>5598.666666666665</v>
      </c>
    </row>
    <row r="14" spans="1:9" ht="12.75">
      <c r="A14" s="126">
        <v>6</v>
      </c>
      <c r="B14" s="2" t="s">
        <v>106</v>
      </c>
      <c r="C14" s="11">
        <v>1</v>
      </c>
      <c r="D14" s="2">
        <v>13</v>
      </c>
      <c r="E14" s="2">
        <v>3904</v>
      </c>
      <c r="F14" s="64">
        <f t="shared" si="0"/>
        <v>3904</v>
      </c>
      <c r="G14" s="4">
        <v>0.25</v>
      </c>
      <c r="H14" s="66">
        <f t="shared" si="2"/>
        <v>1301.333333333332</v>
      </c>
      <c r="I14" s="127">
        <f t="shared" si="1"/>
        <v>5205.333333333332</v>
      </c>
    </row>
    <row r="15" spans="1:9" ht="12.75">
      <c r="A15" s="126">
        <v>7</v>
      </c>
      <c r="B15" s="2" t="s">
        <v>1</v>
      </c>
      <c r="C15" s="11"/>
      <c r="D15" s="2"/>
      <c r="E15" s="2"/>
      <c r="F15" s="64">
        <f t="shared" si="0"/>
        <v>0</v>
      </c>
      <c r="G15" s="4">
        <v>0.25</v>
      </c>
      <c r="H15" s="66">
        <f t="shared" si="2"/>
        <v>0</v>
      </c>
      <c r="I15" s="127">
        <f t="shared" si="1"/>
        <v>0</v>
      </c>
    </row>
    <row r="16" spans="1:9" ht="12.75">
      <c r="A16" s="126">
        <v>8</v>
      </c>
      <c r="B16" s="2" t="s">
        <v>3</v>
      </c>
      <c r="C16" s="11">
        <v>1</v>
      </c>
      <c r="D16" s="2">
        <v>14</v>
      </c>
      <c r="E16" s="2">
        <v>4199</v>
      </c>
      <c r="F16" s="64">
        <f t="shared" si="0"/>
        <v>4199</v>
      </c>
      <c r="G16" s="4">
        <v>0.25</v>
      </c>
      <c r="H16" s="66">
        <f t="shared" si="2"/>
        <v>1399.6666666666652</v>
      </c>
      <c r="I16" s="127">
        <f t="shared" si="1"/>
        <v>5598.666666666665</v>
      </c>
    </row>
    <row r="17" spans="1:9" ht="12.75">
      <c r="A17" s="126">
        <v>9</v>
      </c>
      <c r="B17" s="2" t="s">
        <v>6</v>
      </c>
      <c r="C17" s="11">
        <v>1</v>
      </c>
      <c r="D17" s="2">
        <v>13</v>
      </c>
      <c r="E17" s="2">
        <v>3904</v>
      </c>
      <c r="F17" s="64">
        <f t="shared" si="0"/>
        <v>3904</v>
      </c>
      <c r="G17" s="4">
        <v>0.25</v>
      </c>
      <c r="H17" s="66">
        <f t="shared" si="2"/>
        <v>1301.333333333332</v>
      </c>
      <c r="I17" s="127">
        <f t="shared" si="1"/>
        <v>5205.333333333332</v>
      </c>
    </row>
    <row r="18" spans="1:9" ht="12.75">
      <c r="A18" s="126">
        <v>10</v>
      </c>
      <c r="B18" s="2" t="s">
        <v>8</v>
      </c>
      <c r="C18" s="3">
        <v>0.5</v>
      </c>
      <c r="D18" s="2">
        <v>13</v>
      </c>
      <c r="E18" s="2">
        <v>3904</v>
      </c>
      <c r="F18" s="64">
        <f t="shared" si="0"/>
        <v>1952</v>
      </c>
      <c r="G18" s="4">
        <v>0.25</v>
      </c>
      <c r="H18" s="66">
        <f t="shared" si="2"/>
        <v>650.666666666666</v>
      </c>
      <c r="I18" s="127">
        <f t="shared" si="1"/>
        <v>2602.666666666666</v>
      </c>
    </row>
    <row r="19" spans="1:9" ht="12.75">
      <c r="A19" s="126">
        <v>11</v>
      </c>
      <c r="B19" s="2" t="s">
        <v>24</v>
      </c>
      <c r="C19" s="11">
        <v>1</v>
      </c>
      <c r="D19" s="2">
        <v>13</v>
      </c>
      <c r="E19" s="2">
        <v>3904</v>
      </c>
      <c r="F19" s="64">
        <f t="shared" si="0"/>
        <v>3904</v>
      </c>
      <c r="G19" s="4">
        <v>0.25</v>
      </c>
      <c r="H19" s="66">
        <f t="shared" si="2"/>
        <v>1301.333333333332</v>
      </c>
      <c r="I19" s="127">
        <f t="shared" si="1"/>
        <v>5205.333333333332</v>
      </c>
    </row>
    <row r="20" spans="1:9" ht="12.75">
      <c r="A20" s="126">
        <v>12</v>
      </c>
      <c r="B20" s="2" t="s">
        <v>14</v>
      </c>
      <c r="C20" s="11">
        <v>1</v>
      </c>
      <c r="D20" s="2">
        <v>3</v>
      </c>
      <c r="E20" s="2">
        <v>1639</v>
      </c>
      <c r="F20" s="64">
        <f t="shared" si="0"/>
        <v>1639</v>
      </c>
      <c r="G20" s="4">
        <v>0.25</v>
      </c>
      <c r="H20" s="66">
        <f t="shared" si="2"/>
        <v>546.3333333333328</v>
      </c>
      <c r="I20" s="127">
        <f t="shared" si="1"/>
        <v>2185.333333333333</v>
      </c>
    </row>
    <row r="21" spans="1:9" ht="12.75">
      <c r="A21" s="126">
        <v>13</v>
      </c>
      <c r="B21" s="5" t="s">
        <v>23</v>
      </c>
      <c r="C21" s="5">
        <v>1</v>
      </c>
      <c r="D21" s="2">
        <v>15</v>
      </c>
      <c r="E21" s="2">
        <v>4527</v>
      </c>
      <c r="F21" s="64">
        <f t="shared" si="0"/>
        <v>4527</v>
      </c>
      <c r="G21" s="4">
        <v>0.25</v>
      </c>
      <c r="H21" s="66">
        <f t="shared" si="2"/>
        <v>1508.9999999999984</v>
      </c>
      <c r="I21" s="127">
        <f t="shared" si="1"/>
        <v>6035.999999999998</v>
      </c>
    </row>
    <row r="22" spans="1:9" ht="12.75">
      <c r="A22" s="126">
        <v>14</v>
      </c>
      <c r="B22" s="5" t="s">
        <v>15</v>
      </c>
      <c r="C22" s="5">
        <v>1</v>
      </c>
      <c r="D22" s="5">
        <v>5</v>
      </c>
      <c r="E22" s="5">
        <v>1889</v>
      </c>
      <c r="F22" s="64">
        <f t="shared" si="0"/>
        <v>1889</v>
      </c>
      <c r="G22" s="4">
        <v>0.25</v>
      </c>
      <c r="H22" s="66">
        <f t="shared" si="2"/>
        <v>629.666666666666</v>
      </c>
      <c r="I22" s="127">
        <f t="shared" si="1"/>
        <v>2518.666666666666</v>
      </c>
    </row>
    <row r="23" spans="1:9" ht="12.75">
      <c r="A23" s="126">
        <v>15</v>
      </c>
      <c r="B23" s="2" t="s">
        <v>37</v>
      </c>
      <c r="C23" s="11">
        <v>1.5</v>
      </c>
      <c r="D23" s="2">
        <v>4</v>
      </c>
      <c r="E23" s="2">
        <v>1741</v>
      </c>
      <c r="F23" s="64">
        <f t="shared" si="0"/>
        <v>2611.5</v>
      </c>
      <c r="G23" s="4">
        <v>0.25</v>
      </c>
      <c r="H23" s="66">
        <f t="shared" si="2"/>
        <v>870.4999999999991</v>
      </c>
      <c r="I23" s="127">
        <f t="shared" si="1"/>
        <v>3481.999999999999</v>
      </c>
    </row>
    <row r="24" spans="1:9" ht="12.75">
      <c r="A24" s="126">
        <v>16</v>
      </c>
      <c r="B24" s="2" t="s">
        <v>33</v>
      </c>
      <c r="C24" s="11">
        <v>2</v>
      </c>
      <c r="D24" s="2">
        <v>4</v>
      </c>
      <c r="E24" s="2">
        <v>1741</v>
      </c>
      <c r="F24" s="64">
        <f>C24*E24</f>
        <v>3482</v>
      </c>
      <c r="G24" s="4">
        <v>0.25</v>
      </c>
      <c r="H24" s="66">
        <f>F24*0.333333333333333</f>
        <v>1160.6666666666654</v>
      </c>
      <c r="I24" s="127">
        <f>F24+H24</f>
        <v>4642.666666666665</v>
      </c>
    </row>
    <row r="25" spans="1:9" ht="12.75">
      <c r="A25" s="126">
        <v>17</v>
      </c>
      <c r="B25" s="2" t="s">
        <v>67</v>
      </c>
      <c r="C25" s="11">
        <v>1</v>
      </c>
      <c r="D25" s="2">
        <v>8</v>
      </c>
      <c r="E25" s="2">
        <v>2530</v>
      </c>
      <c r="F25" s="64">
        <f>C25*E25</f>
        <v>2530</v>
      </c>
      <c r="G25" s="4">
        <v>0.25</v>
      </c>
      <c r="H25" s="66">
        <f>F25*0.333333333333333</f>
        <v>843.3333333333325</v>
      </c>
      <c r="I25" s="127">
        <f>F25+H25</f>
        <v>3373.3333333333326</v>
      </c>
    </row>
    <row r="26" spans="1:9" ht="12.75">
      <c r="A26" s="126">
        <v>18</v>
      </c>
      <c r="B26" s="2" t="s">
        <v>70</v>
      </c>
      <c r="C26" s="11">
        <v>7.5</v>
      </c>
      <c r="D26" s="2">
        <v>1</v>
      </c>
      <c r="E26" s="2">
        <v>1477</v>
      </c>
      <c r="F26" s="64">
        <f t="shared" si="0"/>
        <v>11077.5</v>
      </c>
      <c r="G26" s="4">
        <v>0.25</v>
      </c>
      <c r="H26" s="66">
        <f t="shared" si="2"/>
        <v>3692.499999999996</v>
      </c>
      <c r="I26" s="127">
        <f t="shared" si="1"/>
        <v>14769.999999999996</v>
      </c>
    </row>
    <row r="27" spans="1:9" ht="12.75">
      <c r="A27" s="126">
        <v>19</v>
      </c>
      <c r="B27" s="2" t="s">
        <v>25</v>
      </c>
      <c r="C27" s="11">
        <v>2</v>
      </c>
      <c r="D27" s="2">
        <v>1</v>
      </c>
      <c r="E27" s="2">
        <v>1477</v>
      </c>
      <c r="F27" s="64">
        <f t="shared" si="0"/>
        <v>2954</v>
      </c>
      <c r="G27" s="4">
        <v>0.25</v>
      </c>
      <c r="H27" s="66">
        <f t="shared" si="2"/>
        <v>984.6666666666656</v>
      </c>
      <c r="I27" s="127">
        <f t="shared" si="1"/>
        <v>3938.6666666666656</v>
      </c>
    </row>
    <row r="28" spans="1:9" ht="12.75">
      <c r="A28" s="126">
        <v>20</v>
      </c>
      <c r="B28" s="5" t="s">
        <v>72</v>
      </c>
      <c r="C28" s="11">
        <v>1.5</v>
      </c>
      <c r="D28" s="2">
        <v>3</v>
      </c>
      <c r="E28" s="2">
        <v>1639</v>
      </c>
      <c r="F28" s="64">
        <f t="shared" si="0"/>
        <v>2458.5</v>
      </c>
      <c r="G28" s="4">
        <v>0.25</v>
      </c>
      <c r="H28" s="66">
        <f t="shared" si="2"/>
        <v>819.4999999999991</v>
      </c>
      <c r="I28" s="127">
        <f t="shared" si="1"/>
        <v>3277.999999999999</v>
      </c>
    </row>
    <row r="29" spans="1:9" ht="12.75">
      <c r="A29" s="126">
        <v>21</v>
      </c>
      <c r="B29" s="2" t="s">
        <v>4</v>
      </c>
      <c r="C29" s="11">
        <v>2.3</v>
      </c>
      <c r="D29" s="2">
        <v>1</v>
      </c>
      <c r="E29" s="2">
        <v>1477</v>
      </c>
      <c r="F29" s="64">
        <f t="shared" si="0"/>
        <v>3397.1</v>
      </c>
      <c r="G29" s="4">
        <v>0.25</v>
      </c>
      <c r="H29" s="66">
        <f t="shared" si="2"/>
        <v>1132.3666666666654</v>
      </c>
      <c r="I29" s="127">
        <f t="shared" si="1"/>
        <v>4529.466666666665</v>
      </c>
    </row>
    <row r="30" spans="1:9" ht="12.75">
      <c r="A30" s="126">
        <v>22</v>
      </c>
      <c r="B30" s="2" t="s">
        <v>5</v>
      </c>
      <c r="C30" s="11">
        <v>1</v>
      </c>
      <c r="D30" s="2">
        <v>1</v>
      </c>
      <c r="E30" s="2">
        <v>1477</v>
      </c>
      <c r="F30" s="64">
        <f t="shared" si="0"/>
        <v>1477</v>
      </c>
      <c r="G30" s="4">
        <v>0.25</v>
      </c>
      <c r="H30" s="66">
        <f t="shared" si="2"/>
        <v>492.3333333333328</v>
      </c>
      <c r="I30" s="127">
        <f t="shared" si="1"/>
        <v>1969.3333333333328</v>
      </c>
    </row>
    <row r="31" spans="1:9" ht="12.75">
      <c r="A31" s="126">
        <v>23</v>
      </c>
      <c r="B31" s="2" t="s">
        <v>7</v>
      </c>
      <c r="C31" s="11">
        <v>11.5</v>
      </c>
      <c r="D31" s="2"/>
      <c r="E31" s="2"/>
      <c r="F31" s="64">
        <v>53765.5</v>
      </c>
      <c r="G31" s="4">
        <v>0.25</v>
      </c>
      <c r="H31" s="66">
        <f t="shared" si="2"/>
        <v>17921.833333333314</v>
      </c>
      <c r="I31" s="127">
        <f t="shared" si="1"/>
        <v>71687.33333333331</v>
      </c>
    </row>
    <row r="32" spans="1:9" ht="12.75">
      <c r="A32" s="126">
        <v>24</v>
      </c>
      <c r="B32" s="5" t="s">
        <v>81</v>
      </c>
      <c r="C32" s="23"/>
      <c r="D32" s="2"/>
      <c r="E32" s="2"/>
      <c r="F32" s="64">
        <v>246336.95</v>
      </c>
      <c r="G32" s="4">
        <v>0.25</v>
      </c>
      <c r="H32" s="66">
        <f t="shared" si="2"/>
        <v>82112.31666666658</v>
      </c>
      <c r="I32" s="127">
        <f t="shared" si="1"/>
        <v>328449.2666666666</v>
      </c>
    </row>
    <row r="33" spans="1:9" ht="13.5" thickBot="1">
      <c r="A33" s="128">
        <v>25</v>
      </c>
      <c r="B33" s="129" t="s">
        <v>22</v>
      </c>
      <c r="C33" s="130"/>
      <c r="D33" s="129"/>
      <c r="E33" s="131"/>
      <c r="F33" s="132">
        <v>960.93</v>
      </c>
      <c r="G33" s="133">
        <v>0.25</v>
      </c>
      <c r="H33" s="134">
        <f t="shared" si="2"/>
        <v>320.30999999999966</v>
      </c>
      <c r="I33" s="135">
        <f t="shared" si="1"/>
        <v>1281.2399999999996</v>
      </c>
    </row>
    <row r="34" spans="1:10" ht="13.5" thickBot="1">
      <c r="A34" s="18"/>
      <c r="B34" s="17" t="s">
        <v>9</v>
      </c>
      <c r="C34" s="19">
        <f>SUM(C9:C32)</f>
        <v>42.8</v>
      </c>
      <c r="D34" s="58" t="s">
        <v>85</v>
      </c>
      <c r="E34" s="58" t="s">
        <v>85</v>
      </c>
      <c r="F34" s="65">
        <f>SUM(F9:F33)</f>
        <v>379291.98000000004</v>
      </c>
      <c r="G34" s="57" t="s">
        <v>85</v>
      </c>
      <c r="H34" s="65">
        <f>SUM(H9:H33)</f>
        <v>126430.65999999986</v>
      </c>
      <c r="I34" s="88">
        <f>SUM(I9:I33)</f>
        <v>505722.6399999999</v>
      </c>
      <c r="J34" s="63"/>
    </row>
    <row r="35" spans="1:9" ht="13.5" thickBot="1">
      <c r="A35" s="22"/>
      <c r="B35" s="16" t="s">
        <v>51</v>
      </c>
      <c r="C35" s="9"/>
      <c r="D35" s="9"/>
      <c r="E35" s="9"/>
      <c r="F35" s="9"/>
      <c r="G35" s="10"/>
      <c r="H35" s="21"/>
      <c r="I35" s="67">
        <f>(I34*0.15)</f>
        <v>75858.39599999998</v>
      </c>
    </row>
    <row r="36" spans="1:9" ht="13.5" thickBot="1">
      <c r="A36" s="20"/>
      <c r="B36" s="180" t="s">
        <v>19</v>
      </c>
      <c r="C36" s="181"/>
      <c r="D36" s="181"/>
      <c r="E36" s="181"/>
      <c r="F36" s="181"/>
      <c r="G36" s="181"/>
      <c r="H36" s="182"/>
      <c r="I36" s="68">
        <f>SUM(I34:I35)</f>
        <v>581581.0359999998</v>
      </c>
    </row>
    <row r="37" spans="1:9" ht="13.5" thickBot="1">
      <c r="A37" s="6"/>
      <c r="B37" s="183" t="s">
        <v>16</v>
      </c>
      <c r="C37" s="184"/>
      <c r="D37" s="184"/>
      <c r="E37" s="184"/>
      <c r="F37" s="184"/>
      <c r="G37" s="184"/>
      <c r="H37" s="185"/>
      <c r="I37" s="69">
        <f>I36*12</f>
        <v>6978972.431999998</v>
      </c>
    </row>
    <row r="38" spans="1:10" ht="13.5" thickBot="1">
      <c r="A38" s="6"/>
      <c r="B38" s="91" t="s">
        <v>153</v>
      </c>
      <c r="C38" s="91"/>
      <c r="D38" s="85"/>
      <c r="E38" s="104"/>
      <c r="F38" s="114">
        <v>0.385</v>
      </c>
      <c r="G38" s="92"/>
      <c r="H38" s="93">
        <f>PRODUCT(I37*F38)</f>
        <v>2686904.3863199996</v>
      </c>
      <c r="I38" s="69">
        <f>SUM(I37+H38)</f>
        <v>9665876.818319999</v>
      </c>
      <c r="J38" s="7"/>
    </row>
    <row r="39" spans="1:10" ht="13.5" thickBot="1">
      <c r="A39" s="6"/>
      <c r="B39" s="91" t="s">
        <v>134</v>
      </c>
      <c r="C39" s="91"/>
      <c r="D39" s="85"/>
      <c r="E39" s="104"/>
      <c r="F39" s="114">
        <v>0.262</v>
      </c>
      <c r="G39" s="92"/>
      <c r="H39" s="93">
        <f>PRODUCT(I38*F39)</f>
        <v>2532459.72639984</v>
      </c>
      <c r="I39" s="90">
        <f>SUM(I38+H39)</f>
        <v>12198336.544719838</v>
      </c>
      <c r="J39" s="7"/>
    </row>
    <row r="40" spans="1:10" ht="12.75">
      <c r="A40" s="108"/>
      <c r="B40" s="111"/>
      <c r="C40" s="111"/>
      <c r="D40" s="7"/>
      <c r="E40" s="111"/>
      <c r="F40" s="112"/>
      <c r="G40" s="111"/>
      <c r="H40" s="113"/>
      <c r="I40" s="109"/>
      <c r="J40" s="7"/>
    </row>
    <row r="41" spans="1:10" ht="12.75">
      <c r="A41" s="108"/>
      <c r="B41" s="111"/>
      <c r="C41" s="111"/>
      <c r="D41" s="7"/>
      <c r="E41" s="111"/>
      <c r="F41" s="112"/>
      <c r="G41" s="111"/>
      <c r="H41" s="113"/>
      <c r="I41" s="109"/>
      <c r="J41" s="7"/>
    </row>
    <row r="42" spans="1:9" ht="12.75">
      <c r="A42" s="1"/>
      <c r="B42" s="1"/>
      <c r="C42" s="1"/>
      <c r="D42" s="1"/>
      <c r="E42" s="1"/>
      <c r="F42" s="105"/>
      <c r="G42" s="1"/>
      <c r="H42" s="1"/>
      <c r="I42" s="106"/>
    </row>
    <row r="43" spans="2:9" ht="12.75">
      <c r="B43" s="1" t="s">
        <v>23</v>
      </c>
      <c r="C43" s="1"/>
      <c r="D43" s="1"/>
      <c r="E43" s="1"/>
      <c r="F43" s="1" t="s">
        <v>17</v>
      </c>
      <c r="G43" s="1"/>
      <c r="H43" s="1"/>
      <c r="I43" s="107"/>
    </row>
    <row r="58" spans="1:9" ht="12.75">
      <c r="A58" s="1"/>
      <c r="B58" s="1"/>
      <c r="C58" s="1"/>
      <c r="D58" s="1"/>
      <c r="E58" s="1"/>
      <c r="F58" s="1"/>
      <c r="G58" s="1"/>
      <c r="H58" s="8" t="s">
        <v>26</v>
      </c>
      <c r="I58" s="1"/>
    </row>
    <row r="59" spans="1:9" ht="12.75">
      <c r="A59" s="1"/>
      <c r="B59" s="1"/>
      <c r="C59" s="1"/>
      <c r="D59" s="179" t="s">
        <v>130</v>
      </c>
      <c r="E59" s="179"/>
      <c r="F59" s="179"/>
      <c r="G59" s="179"/>
      <c r="H59" s="179"/>
      <c r="I59" s="179"/>
    </row>
    <row r="60" spans="1:9" ht="12.75">
      <c r="A60" s="1"/>
      <c r="B60" s="1"/>
      <c r="C60" s="1"/>
      <c r="D60" s="1" t="s">
        <v>132</v>
      </c>
      <c r="E60" s="1"/>
      <c r="F60" s="1"/>
      <c r="G60" s="1"/>
      <c r="H60" s="1"/>
      <c r="I60" s="13"/>
    </row>
    <row r="61" spans="1:9" ht="12.75">
      <c r="A61" s="1"/>
      <c r="B61" s="1"/>
      <c r="C61" s="1"/>
      <c r="D61" s="1"/>
      <c r="E61" s="1"/>
      <c r="F61" s="1"/>
      <c r="G61" s="1"/>
      <c r="H61" s="1"/>
      <c r="I61" s="110" t="s">
        <v>143</v>
      </c>
    </row>
    <row r="62" spans="1:9" ht="24" customHeight="1">
      <c r="A62" s="186" t="s">
        <v>133</v>
      </c>
      <c r="B62" s="186"/>
      <c r="C62" s="186"/>
      <c r="D62" s="186"/>
      <c r="E62" s="186"/>
      <c r="F62" s="186"/>
      <c r="G62" s="186"/>
      <c r="H62" s="186"/>
      <c r="I62" s="186"/>
    </row>
    <row r="63" spans="1:9" ht="13.5" thickBot="1">
      <c r="A63" s="1"/>
      <c r="B63" s="1"/>
      <c r="C63" s="1"/>
      <c r="D63" s="1"/>
      <c r="E63" s="1"/>
      <c r="F63" s="1"/>
      <c r="G63" s="1"/>
      <c r="H63" s="1"/>
      <c r="I63" s="1"/>
    </row>
    <row r="64" spans="1:9" ht="22.5" customHeight="1">
      <c r="A64" s="187" t="s">
        <v>27</v>
      </c>
      <c r="B64" s="189" t="s">
        <v>0</v>
      </c>
      <c r="C64" s="191" t="s">
        <v>18</v>
      </c>
      <c r="D64" s="191" t="s">
        <v>10</v>
      </c>
      <c r="E64" s="191" t="s">
        <v>28</v>
      </c>
      <c r="F64" s="193" t="s">
        <v>90</v>
      </c>
      <c r="G64" s="195" t="s">
        <v>20</v>
      </c>
      <c r="H64" s="196"/>
      <c r="I64" s="197" t="s">
        <v>13</v>
      </c>
    </row>
    <row r="65" spans="1:9" ht="24" customHeight="1" thickBot="1">
      <c r="A65" s="188"/>
      <c r="B65" s="190"/>
      <c r="C65" s="192"/>
      <c r="D65" s="192"/>
      <c r="E65" s="192"/>
      <c r="F65" s="194"/>
      <c r="G65" s="117" t="s">
        <v>11</v>
      </c>
      <c r="H65" s="118" t="s">
        <v>12</v>
      </c>
      <c r="I65" s="198"/>
    </row>
    <row r="66" spans="1:9" ht="12.75">
      <c r="A66" s="119">
        <v>1</v>
      </c>
      <c r="B66" s="120" t="s">
        <v>111</v>
      </c>
      <c r="C66" s="121">
        <v>1</v>
      </c>
      <c r="D66" s="120">
        <v>15</v>
      </c>
      <c r="E66" s="120">
        <v>4527</v>
      </c>
      <c r="F66" s="122">
        <f aca="true" t="shared" si="3" ref="F66:F80">C66*E66</f>
        <v>4527</v>
      </c>
      <c r="G66" s="123">
        <v>0.25</v>
      </c>
      <c r="H66" s="124">
        <f>F66*0.333333333333333</f>
        <v>1508.9999999999984</v>
      </c>
      <c r="I66" s="125">
        <f aca="true" t="shared" si="4" ref="I66:I80">F66+H66</f>
        <v>6035.999999999998</v>
      </c>
    </row>
    <row r="67" spans="1:9" ht="12.75">
      <c r="A67" s="126">
        <v>2</v>
      </c>
      <c r="B67" s="2" t="s">
        <v>31</v>
      </c>
      <c r="C67" s="11">
        <v>1</v>
      </c>
      <c r="D67" s="2">
        <v>15</v>
      </c>
      <c r="E67" s="2">
        <v>4527</v>
      </c>
      <c r="F67" s="64">
        <f t="shared" si="3"/>
        <v>4527</v>
      </c>
      <c r="G67" s="4">
        <v>0.25</v>
      </c>
      <c r="H67" s="66">
        <f aca="true" t="shared" si="5" ref="H67:H80">F67*0.333333333333333</f>
        <v>1508.9999999999984</v>
      </c>
      <c r="I67" s="127">
        <f t="shared" si="4"/>
        <v>6035.999999999998</v>
      </c>
    </row>
    <row r="68" spans="1:9" ht="12.75">
      <c r="A68" s="126">
        <v>3</v>
      </c>
      <c r="B68" s="2" t="s">
        <v>110</v>
      </c>
      <c r="C68" s="11">
        <v>1</v>
      </c>
      <c r="D68" s="2">
        <v>13</v>
      </c>
      <c r="E68" s="2">
        <v>4199</v>
      </c>
      <c r="F68" s="64">
        <f t="shared" si="3"/>
        <v>4199</v>
      </c>
      <c r="G68" s="4">
        <v>0.25</v>
      </c>
      <c r="H68" s="66">
        <f t="shared" si="5"/>
        <v>1399.6666666666652</v>
      </c>
      <c r="I68" s="127">
        <f t="shared" si="4"/>
        <v>5598.666666666665</v>
      </c>
    </row>
    <row r="69" spans="1:9" ht="12.75">
      <c r="A69" s="126">
        <v>4</v>
      </c>
      <c r="B69" s="2" t="s">
        <v>29</v>
      </c>
      <c r="C69" s="11">
        <v>1</v>
      </c>
      <c r="D69" s="2">
        <v>16</v>
      </c>
      <c r="E69" s="2">
        <v>4871</v>
      </c>
      <c r="F69" s="64">
        <f t="shared" si="3"/>
        <v>4871</v>
      </c>
      <c r="G69" s="4">
        <v>0.25</v>
      </c>
      <c r="H69" s="66">
        <f t="shared" si="5"/>
        <v>1623.666666666665</v>
      </c>
      <c r="I69" s="127">
        <f t="shared" si="4"/>
        <v>6494.666666666665</v>
      </c>
    </row>
    <row r="70" spans="1:9" ht="12.75">
      <c r="A70" s="126">
        <v>5</v>
      </c>
      <c r="B70" s="2" t="s">
        <v>68</v>
      </c>
      <c r="C70" s="11">
        <v>1</v>
      </c>
      <c r="D70" s="2">
        <v>14</v>
      </c>
      <c r="E70" s="2">
        <v>4199</v>
      </c>
      <c r="F70" s="64">
        <f t="shared" si="3"/>
        <v>4199</v>
      </c>
      <c r="G70" s="4">
        <v>0.25</v>
      </c>
      <c r="H70" s="66">
        <f t="shared" si="5"/>
        <v>1399.6666666666652</v>
      </c>
      <c r="I70" s="127">
        <f t="shared" si="4"/>
        <v>5598.666666666665</v>
      </c>
    </row>
    <row r="71" spans="1:9" ht="12.75">
      <c r="A71" s="126">
        <v>6</v>
      </c>
      <c r="B71" s="2" t="s">
        <v>106</v>
      </c>
      <c r="C71" s="11">
        <v>1</v>
      </c>
      <c r="D71" s="2">
        <v>13</v>
      </c>
      <c r="E71" s="2">
        <v>3904</v>
      </c>
      <c r="F71" s="64">
        <f t="shared" si="3"/>
        <v>3904</v>
      </c>
      <c r="G71" s="4">
        <v>0.25</v>
      </c>
      <c r="H71" s="66">
        <f t="shared" si="5"/>
        <v>1301.333333333332</v>
      </c>
      <c r="I71" s="127">
        <f t="shared" si="4"/>
        <v>5205.333333333332</v>
      </c>
    </row>
    <row r="72" spans="1:9" ht="12.75">
      <c r="A72" s="126">
        <v>7</v>
      </c>
      <c r="B72" s="2" t="s">
        <v>1</v>
      </c>
      <c r="C72" s="11"/>
      <c r="D72" s="2"/>
      <c r="E72" s="2"/>
      <c r="F72" s="64">
        <f t="shared" si="3"/>
        <v>0</v>
      </c>
      <c r="G72" s="4">
        <v>0.25</v>
      </c>
      <c r="H72" s="66">
        <f t="shared" si="5"/>
        <v>0</v>
      </c>
      <c r="I72" s="127">
        <f t="shared" si="4"/>
        <v>0</v>
      </c>
    </row>
    <row r="73" spans="1:9" ht="12.75">
      <c r="A73" s="126">
        <v>8</v>
      </c>
      <c r="B73" s="2" t="s">
        <v>3</v>
      </c>
      <c r="C73" s="11">
        <v>1</v>
      </c>
      <c r="D73" s="2">
        <v>14</v>
      </c>
      <c r="E73" s="2">
        <v>4199</v>
      </c>
      <c r="F73" s="64">
        <f t="shared" si="3"/>
        <v>4199</v>
      </c>
      <c r="G73" s="4">
        <v>0.25</v>
      </c>
      <c r="H73" s="66">
        <f t="shared" si="5"/>
        <v>1399.6666666666652</v>
      </c>
      <c r="I73" s="127">
        <f t="shared" si="4"/>
        <v>5598.666666666665</v>
      </c>
    </row>
    <row r="74" spans="1:9" ht="12.75">
      <c r="A74" s="126">
        <v>9</v>
      </c>
      <c r="B74" s="2" t="s">
        <v>6</v>
      </c>
      <c r="C74" s="11">
        <v>1</v>
      </c>
      <c r="D74" s="2">
        <v>13</v>
      </c>
      <c r="E74" s="2">
        <v>3904</v>
      </c>
      <c r="F74" s="64">
        <f t="shared" si="3"/>
        <v>3904</v>
      </c>
      <c r="G74" s="4">
        <v>0.25</v>
      </c>
      <c r="H74" s="66">
        <f t="shared" si="5"/>
        <v>1301.333333333332</v>
      </c>
      <c r="I74" s="127">
        <f t="shared" si="4"/>
        <v>5205.333333333332</v>
      </c>
    </row>
    <row r="75" spans="1:9" ht="12.75">
      <c r="A75" s="126">
        <v>10</v>
      </c>
      <c r="B75" s="2" t="s">
        <v>8</v>
      </c>
      <c r="C75" s="3">
        <v>0.5</v>
      </c>
      <c r="D75" s="2">
        <v>13</v>
      </c>
      <c r="E75" s="2">
        <v>3904</v>
      </c>
      <c r="F75" s="64">
        <f t="shared" si="3"/>
        <v>1952</v>
      </c>
      <c r="G75" s="4">
        <v>0.25</v>
      </c>
      <c r="H75" s="66">
        <f t="shared" si="5"/>
        <v>650.666666666666</v>
      </c>
      <c r="I75" s="127">
        <f t="shared" si="4"/>
        <v>2602.666666666666</v>
      </c>
    </row>
    <row r="76" spans="1:9" ht="12.75">
      <c r="A76" s="126">
        <v>11</v>
      </c>
      <c r="B76" s="2" t="s">
        <v>24</v>
      </c>
      <c r="C76" s="11">
        <v>1</v>
      </c>
      <c r="D76" s="2">
        <v>13</v>
      </c>
      <c r="E76" s="2">
        <v>3904</v>
      </c>
      <c r="F76" s="64">
        <f t="shared" si="3"/>
        <v>3904</v>
      </c>
      <c r="G76" s="4">
        <v>0.25</v>
      </c>
      <c r="H76" s="66">
        <f t="shared" si="5"/>
        <v>1301.333333333332</v>
      </c>
      <c r="I76" s="127">
        <f t="shared" si="4"/>
        <v>5205.333333333332</v>
      </c>
    </row>
    <row r="77" spans="1:9" ht="12.75">
      <c r="A77" s="126">
        <v>12</v>
      </c>
      <c r="B77" s="2" t="s">
        <v>14</v>
      </c>
      <c r="C77" s="11">
        <v>1</v>
      </c>
      <c r="D77" s="2">
        <v>3</v>
      </c>
      <c r="E77" s="2">
        <v>1639</v>
      </c>
      <c r="F77" s="64">
        <f t="shared" si="3"/>
        <v>1639</v>
      </c>
      <c r="G77" s="4">
        <v>0.25</v>
      </c>
      <c r="H77" s="66">
        <f t="shared" si="5"/>
        <v>546.3333333333328</v>
      </c>
      <c r="I77" s="127">
        <f t="shared" si="4"/>
        <v>2185.333333333333</v>
      </c>
    </row>
    <row r="78" spans="1:9" ht="12.75">
      <c r="A78" s="126">
        <v>13</v>
      </c>
      <c r="B78" s="5" t="s">
        <v>23</v>
      </c>
      <c r="C78" s="5">
        <v>1</v>
      </c>
      <c r="D78" s="2">
        <v>15</v>
      </c>
      <c r="E78" s="2">
        <v>4527</v>
      </c>
      <c r="F78" s="64">
        <f t="shared" si="3"/>
        <v>4527</v>
      </c>
      <c r="G78" s="4">
        <v>0.25</v>
      </c>
      <c r="H78" s="66">
        <f t="shared" si="5"/>
        <v>1508.9999999999984</v>
      </c>
      <c r="I78" s="127">
        <f t="shared" si="4"/>
        <v>6035.999999999998</v>
      </c>
    </row>
    <row r="79" spans="1:9" ht="12.75">
      <c r="A79" s="126">
        <v>14</v>
      </c>
      <c r="B79" s="5" t="s">
        <v>15</v>
      </c>
      <c r="C79" s="5">
        <v>1</v>
      </c>
      <c r="D79" s="5">
        <v>5</v>
      </c>
      <c r="E79" s="5">
        <v>1889</v>
      </c>
      <c r="F79" s="64">
        <f t="shared" si="3"/>
        <v>1889</v>
      </c>
      <c r="G79" s="4">
        <v>0.25</v>
      </c>
      <c r="H79" s="66">
        <f t="shared" si="5"/>
        <v>629.666666666666</v>
      </c>
      <c r="I79" s="127">
        <f t="shared" si="4"/>
        <v>2518.666666666666</v>
      </c>
    </row>
    <row r="80" spans="1:9" ht="12.75">
      <c r="A80" s="126">
        <v>15</v>
      </c>
      <c r="B80" s="2" t="s">
        <v>37</v>
      </c>
      <c r="C80" s="11">
        <v>1.5</v>
      </c>
      <c r="D80" s="2">
        <v>4</v>
      </c>
      <c r="E80" s="2">
        <v>1741</v>
      </c>
      <c r="F80" s="64">
        <f t="shared" si="3"/>
        <v>2611.5</v>
      </c>
      <c r="G80" s="4">
        <v>0.25</v>
      </c>
      <c r="H80" s="66">
        <f t="shared" si="5"/>
        <v>870.4999999999991</v>
      </c>
      <c r="I80" s="127">
        <f t="shared" si="4"/>
        <v>3481.999999999999</v>
      </c>
    </row>
    <row r="81" spans="1:9" ht="12.75">
      <c r="A81" s="126">
        <v>16</v>
      </c>
      <c r="B81" s="2" t="s">
        <v>33</v>
      </c>
      <c r="C81" s="11">
        <v>2</v>
      </c>
      <c r="D81" s="2">
        <v>4</v>
      </c>
      <c r="E81" s="2">
        <v>1741</v>
      </c>
      <c r="F81" s="64">
        <f aca="true" t="shared" si="6" ref="F81:F87">C81*E81</f>
        <v>3482</v>
      </c>
      <c r="G81" s="4">
        <v>0.25</v>
      </c>
      <c r="H81" s="66">
        <f aca="true" t="shared" si="7" ref="H81:H90">F81*0.333333333333333</f>
        <v>1160.6666666666654</v>
      </c>
      <c r="I81" s="127">
        <f>F81+H81</f>
        <v>4642.666666666665</v>
      </c>
    </row>
    <row r="82" spans="1:9" ht="12.75">
      <c r="A82" s="126">
        <v>17</v>
      </c>
      <c r="B82" s="2" t="s">
        <v>67</v>
      </c>
      <c r="C82" s="11">
        <v>1</v>
      </c>
      <c r="D82" s="2">
        <v>8</v>
      </c>
      <c r="E82" s="2">
        <v>2530</v>
      </c>
      <c r="F82" s="64">
        <f t="shared" si="6"/>
        <v>2530</v>
      </c>
      <c r="G82" s="4">
        <v>0.25</v>
      </c>
      <c r="H82" s="66">
        <f t="shared" si="7"/>
        <v>843.3333333333325</v>
      </c>
      <c r="I82" s="127">
        <f>F82+H82</f>
        <v>3373.3333333333326</v>
      </c>
    </row>
    <row r="83" spans="1:9" ht="12.75">
      <c r="A83" s="126">
        <v>18</v>
      </c>
      <c r="B83" s="2" t="s">
        <v>70</v>
      </c>
      <c r="C83" s="11">
        <v>7.5</v>
      </c>
      <c r="D83" s="2">
        <v>1</v>
      </c>
      <c r="E83" s="2">
        <v>1477</v>
      </c>
      <c r="F83" s="64">
        <f t="shared" si="6"/>
        <v>11077.5</v>
      </c>
      <c r="G83" s="4">
        <v>0.25</v>
      </c>
      <c r="H83" s="66">
        <f t="shared" si="7"/>
        <v>3692.499999999996</v>
      </c>
      <c r="I83" s="127">
        <f aca="true" t="shared" si="8" ref="I83:I90">F83+H83</f>
        <v>14769.999999999996</v>
      </c>
    </row>
    <row r="84" spans="1:9" ht="12.75">
      <c r="A84" s="126">
        <v>19</v>
      </c>
      <c r="B84" s="2" t="s">
        <v>25</v>
      </c>
      <c r="C84" s="11">
        <v>2</v>
      </c>
      <c r="D84" s="2">
        <v>1</v>
      </c>
      <c r="E84" s="2">
        <v>1477</v>
      </c>
      <c r="F84" s="64">
        <f t="shared" si="6"/>
        <v>2954</v>
      </c>
      <c r="G84" s="4">
        <v>0.25</v>
      </c>
      <c r="H84" s="66">
        <f t="shared" si="7"/>
        <v>984.6666666666656</v>
      </c>
      <c r="I84" s="127">
        <f t="shared" si="8"/>
        <v>3938.6666666666656</v>
      </c>
    </row>
    <row r="85" spans="1:9" ht="12.75">
      <c r="A85" s="126">
        <v>20</v>
      </c>
      <c r="B85" s="5" t="s">
        <v>72</v>
      </c>
      <c r="C85" s="11">
        <v>1.5</v>
      </c>
      <c r="D85" s="2">
        <v>3</v>
      </c>
      <c r="E85" s="2">
        <v>1639</v>
      </c>
      <c r="F85" s="64">
        <f t="shared" si="6"/>
        <v>2458.5</v>
      </c>
      <c r="G85" s="4">
        <v>0.25</v>
      </c>
      <c r="H85" s="66">
        <f t="shared" si="7"/>
        <v>819.4999999999991</v>
      </c>
      <c r="I85" s="127">
        <f t="shared" si="8"/>
        <v>3277.999999999999</v>
      </c>
    </row>
    <row r="86" spans="1:9" ht="12.75">
      <c r="A86" s="126">
        <v>21</v>
      </c>
      <c r="B86" s="2" t="s">
        <v>4</v>
      </c>
      <c r="C86" s="11">
        <v>2.3</v>
      </c>
      <c r="D86" s="2">
        <v>1</v>
      </c>
      <c r="E86" s="2">
        <v>1477</v>
      </c>
      <c r="F86" s="64">
        <f t="shared" si="6"/>
        <v>3397.1</v>
      </c>
      <c r="G86" s="4">
        <v>0.25</v>
      </c>
      <c r="H86" s="66">
        <f t="shared" si="7"/>
        <v>1132.3666666666654</v>
      </c>
      <c r="I86" s="127">
        <f t="shared" si="8"/>
        <v>4529.466666666665</v>
      </c>
    </row>
    <row r="87" spans="1:9" ht="12.75">
      <c r="A87" s="126">
        <v>22</v>
      </c>
      <c r="B87" s="2" t="s">
        <v>5</v>
      </c>
      <c r="C87" s="11">
        <v>1</v>
      </c>
      <c r="D87" s="2">
        <v>1</v>
      </c>
      <c r="E87" s="2">
        <v>1477</v>
      </c>
      <c r="F87" s="64">
        <f t="shared" si="6"/>
        <v>1477</v>
      </c>
      <c r="G87" s="4">
        <v>0.25</v>
      </c>
      <c r="H87" s="66">
        <f t="shared" si="7"/>
        <v>492.3333333333328</v>
      </c>
      <c r="I87" s="127">
        <f t="shared" si="8"/>
        <v>1969.3333333333328</v>
      </c>
    </row>
    <row r="88" spans="1:9" ht="12.75">
      <c r="A88" s="126">
        <v>23</v>
      </c>
      <c r="B88" s="2" t="s">
        <v>7</v>
      </c>
      <c r="C88" s="136">
        <v>1.5</v>
      </c>
      <c r="D88" s="137"/>
      <c r="E88" s="137"/>
      <c r="F88" s="138">
        <v>7012.89</v>
      </c>
      <c r="G88" s="4">
        <v>0.25</v>
      </c>
      <c r="H88" s="66">
        <f t="shared" si="7"/>
        <v>2337.629999999998</v>
      </c>
      <c r="I88" s="127">
        <f t="shared" si="8"/>
        <v>9350.519999999999</v>
      </c>
    </row>
    <row r="89" spans="1:9" ht="12.75">
      <c r="A89" s="126">
        <v>24</v>
      </c>
      <c r="B89" s="5" t="s">
        <v>81</v>
      </c>
      <c r="C89" s="23"/>
      <c r="D89" s="2"/>
      <c r="E89" s="2"/>
      <c r="F89" s="64">
        <v>246336.95</v>
      </c>
      <c r="G89" s="4">
        <v>0.25</v>
      </c>
      <c r="H89" s="66">
        <f t="shared" si="7"/>
        <v>82112.31666666658</v>
      </c>
      <c r="I89" s="127">
        <f t="shared" si="8"/>
        <v>328449.2666666666</v>
      </c>
    </row>
    <row r="90" spans="1:9" ht="13.5" thickBot="1">
      <c r="A90" s="128">
        <v>25</v>
      </c>
      <c r="B90" s="129" t="s">
        <v>22</v>
      </c>
      <c r="C90" s="130"/>
      <c r="D90" s="129"/>
      <c r="E90" s="131"/>
      <c r="F90" s="132">
        <v>960.93</v>
      </c>
      <c r="G90" s="133">
        <v>0.25</v>
      </c>
      <c r="H90" s="134">
        <f t="shared" si="7"/>
        <v>320.30999999999966</v>
      </c>
      <c r="I90" s="135">
        <f t="shared" si="8"/>
        <v>1281.2399999999996</v>
      </c>
    </row>
    <row r="91" spans="1:9" ht="13.5" thickBot="1">
      <c r="A91" s="18"/>
      <c r="B91" s="17" t="s">
        <v>9</v>
      </c>
      <c r="C91" s="19">
        <f>SUM(C66:C89)</f>
        <v>32.8</v>
      </c>
      <c r="D91" s="58" t="s">
        <v>85</v>
      </c>
      <c r="E91" s="58" t="s">
        <v>85</v>
      </c>
      <c r="F91" s="65">
        <f>SUM(F66:F90)</f>
        <v>332539.37</v>
      </c>
      <c r="G91" s="57" t="s">
        <v>85</v>
      </c>
      <c r="H91" s="65">
        <f>SUM(H66:H90)</f>
        <v>110846.45666666655</v>
      </c>
      <c r="I91" s="88">
        <f>SUM(I66:I90)</f>
        <v>443385.82666666654</v>
      </c>
    </row>
    <row r="92" spans="1:9" ht="13.5" thickBot="1">
      <c r="A92" s="22"/>
      <c r="B92" s="16" t="s">
        <v>51</v>
      </c>
      <c r="C92" s="9"/>
      <c r="D92" s="9"/>
      <c r="E92" s="9"/>
      <c r="F92" s="9"/>
      <c r="G92" s="10"/>
      <c r="H92" s="21"/>
      <c r="I92" s="67">
        <f>(I91*0.15)</f>
        <v>66507.87399999998</v>
      </c>
    </row>
    <row r="93" spans="1:9" ht="13.5" thickBot="1">
      <c r="A93" s="20"/>
      <c r="B93" s="180" t="s">
        <v>19</v>
      </c>
      <c r="C93" s="181"/>
      <c r="D93" s="181"/>
      <c r="E93" s="181"/>
      <c r="F93" s="181"/>
      <c r="G93" s="181"/>
      <c r="H93" s="182"/>
      <c r="I93" s="68">
        <f>SUM(I91:I92)</f>
        <v>509893.7006666665</v>
      </c>
    </row>
    <row r="94" spans="1:9" ht="13.5" thickBot="1">
      <c r="A94" s="6"/>
      <c r="B94" s="183" t="s">
        <v>16</v>
      </c>
      <c r="C94" s="184"/>
      <c r="D94" s="184"/>
      <c r="E94" s="184"/>
      <c r="F94" s="184"/>
      <c r="G94" s="184"/>
      <c r="H94" s="185"/>
      <c r="I94" s="69">
        <f>I93*12</f>
        <v>6118724.407999998</v>
      </c>
    </row>
    <row r="95" spans="1:9" ht="13.5" thickBot="1">
      <c r="A95" s="6"/>
      <c r="B95" s="91" t="s">
        <v>153</v>
      </c>
      <c r="C95" s="91"/>
      <c r="D95" s="85"/>
      <c r="E95" s="104"/>
      <c r="F95" s="114">
        <v>0.385</v>
      </c>
      <c r="G95" s="92"/>
      <c r="H95" s="93">
        <f>PRODUCT(I94*F95)</f>
        <v>2355708.897079999</v>
      </c>
      <c r="I95" s="69">
        <f>SUM(I94+H95)</f>
        <v>8474433.305079997</v>
      </c>
    </row>
    <row r="96" spans="1:9" ht="13.5" thickBot="1">
      <c r="A96" s="6"/>
      <c r="B96" s="91" t="s">
        <v>134</v>
      </c>
      <c r="C96" s="91"/>
      <c r="D96" s="85"/>
      <c r="E96" s="104"/>
      <c r="F96" s="114">
        <v>0.262</v>
      </c>
      <c r="G96" s="92"/>
      <c r="H96" s="93">
        <f>PRODUCT(I95*F96)</f>
        <v>2220301.5259309593</v>
      </c>
      <c r="I96" s="90">
        <f>SUM(I95+H96)</f>
        <v>10694734.831010956</v>
      </c>
    </row>
    <row r="97" spans="1:9" ht="12.75">
      <c r="A97" s="108"/>
      <c r="B97" s="111"/>
      <c r="C97" s="111"/>
      <c r="D97" s="7"/>
      <c r="E97" s="111"/>
      <c r="F97" s="112"/>
      <c r="G97" s="111"/>
      <c r="H97" s="113"/>
      <c r="I97" s="109"/>
    </row>
    <row r="98" spans="1:9" ht="12.75">
      <c r="A98" s="108"/>
      <c r="B98" s="111"/>
      <c r="C98" s="111"/>
      <c r="D98" s="7"/>
      <c r="E98" s="111"/>
      <c r="F98" s="112"/>
      <c r="G98" s="111"/>
      <c r="H98" s="113"/>
      <c r="I98" s="109"/>
    </row>
    <row r="99" spans="1:9" ht="12.75">
      <c r="A99" s="1"/>
      <c r="B99" s="1"/>
      <c r="C99" s="1"/>
      <c r="D99" s="1"/>
      <c r="E99" s="1"/>
      <c r="F99" s="105"/>
      <c r="G99" s="1"/>
      <c r="H99" s="1"/>
      <c r="I99" s="106"/>
    </row>
    <row r="100" spans="2:9" ht="12.75">
      <c r="B100" s="1" t="s">
        <v>23</v>
      </c>
      <c r="C100" s="1"/>
      <c r="D100" s="1"/>
      <c r="E100" s="1"/>
      <c r="F100" s="1" t="s">
        <v>17</v>
      </c>
      <c r="G100" s="1"/>
      <c r="H100" s="1"/>
      <c r="I100" s="107"/>
    </row>
  </sheetData>
  <mergeCells count="24">
    <mergeCell ref="B93:H93"/>
    <mergeCell ref="B94:H94"/>
    <mergeCell ref="E64:E65"/>
    <mergeCell ref="F64:F65"/>
    <mergeCell ref="G64:H64"/>
    <mergeCell ref="I64:I65"/>
    <mergeCell ref="A64:A65"/>
    <mergeCell ref="B64:B65"/>
    <mergeCell ref="C64:C65"/>
    <mergeCell ref="D64:D65"/>
    <mergeCell ref="G7:H7"/>
    <mergeCell ref="D59:I59"/>
    <mergeCell ref="A62:I62"/>
    <mergeCell ref="I7:I8"/>
    <mergeCell ref="D2:I2"/>
    <mergeCell ref="B36:H36"/>
    <mergeCell ref="B37:H37"/>
    <mergeCell ref="A5:I5"/>
    <mergeCell ref="A7:A8"/>
    <mergeCell ref="B7:B8"/>
    <mergeCell ref="C7:C8"/>
    <mergeCell ref="D7:D8"/>
    <mergeCell ref="E7:E8"/>
    <mergeCell ref="F7:F8"/>
  </mergeCells>
  <printOptions/>
  <pageMargins left="0.31496062992125984" right="0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C1">
      <selection activeCell="C9" sqref="C9"/>
    </sheetView>
  </sheetViews>
  <sheetFormatPr defaultColWidth="9.00390625" defaultRowHeight="12.75"/>
  <cols>
    <col min="1" max="1" width="12.75390625" style="0" customWidth="1"/>
    <col min="2" max="2" width="4.00390625" style="0" customWidth="1"/>
    <col min="3" max="3" width="39.875" style="0" customWidth="1"/>
    <col min="4" max="4" width="8.625" style="0" customWidth="1"/>
    <col min="5" max="5" width="4.625" style="0" customWidth="1"/>
    <col min="6" max="6" width="8.625" style="0" customWidth="1"/>
    <col min="7" max="7" width="10.75390625" style="0" customWidth="1"/>
    <col min="8" max="8" width="7.00390625" style="0" customWidth="1"/>
    <col min="9" max="9" width="8.25390625" style="0" customWidth="1"/>
    <col min="10" max="10" width="7.375" style="0" customWidth="1"/>
    <col min="11" max="11" width="9.75390625" style="0" customWidth="1"/>
    <col min="12" max="12" width="7.75390625" style="0" customWidth="1"/>
    <col min="13" max="13" width="9.875" style="0" customWidth="1"/>
    <col min="14" max="14" width="8.625" style="0" customWidth="1"/>
  </cols>
  <sheetData>
    <row r="1" spans="1:14" ht="12.75">
      <c r="A1" s="166" t="s">
        <v>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.75">
      <c r="A2" s="166" t="s">
        <v>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2.75">
      <c r="A3" s="166" t="s">
        <v>41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ht="15.75">
      <c r="A4" s="39" t="s">
        <v>99</v>
      </c>
    </row>
    <row r="5" spans="11:12" ht="12.75">
      <c r="K5" s="24" t="s">
        <v>50</v>
      </c>
      <c r="L5" s="24"/>
    </row>
    <row r="6" ht="12.75">
      <c r="K6" s="70" t="s">
        <v>129</v>
      </c>
    </row>
    <row r="7" spans="2:11" ht="12.75">
      <c r="B7" s="54"/>
      <c r="C7" s="55" t="s">
        <v>42</v>
      </c>
      <c r="D7" s="54"/>
      <c r="E7" s="61"/>
      <c r="F7" s="62"/>
      <c r="G7" s="60"/>
      <c r="H7" s="35"/>
      <c r="I7" s="7"/>
      <c r="K7" t="s">
        <v>123</v>
      </c>
    </row>
    <row r="8" spans="3:9" ht="12.75">
      <c r="C8" s="34" t="s">
        <v>142</v>
      </c>
      <c r="F8" s="7"/>
      <c r="G8" s="7"/>
      <c r="H8" s="7"/>
      <c r="I8" s="7"/>
    </row>
    <row r="10" spans="1:14" ht="22.5" customHeight="1">
      <c r="A10" s="200" t="s">
        <v>43</v>
      </c>
      <c r="B10" s="201"/>
      <c r="C10" s="202" t="s">
        <v>44</v>
      </c>
      <c r="D10" s="199" t="s">
        <v>47</v>
      </c>
      <c r="E10" s="167" t="s">
        <v>30</v>
      </c>
      <c r="F10" s="199" t="s">
        <v>87</v>
      </c>
      <c r="G10" s="204" t="s">
        <v>88</v>
      </c>
      <c r="H10" s="206" t="s">
        <v>48</v>
      </c>
      <c r="I10" s="207"/>
      <c r="J10" s="207"/>
      <c r="K10" s="208"/>
      <c r="L10" s="167" t="s">
        <v>101</v>
      </c>
      <c r="M10" s="199" t="s">
        <v>102</v>
      </c>
      <c r="N10" s="167" t="s">
        <v>49</v>
      </c>
    </row>
    <row r="11" spans="1:14" ht="21" customHeight="1">
      <c r="A11" s="15" t="s">
        <v>45</v>
      </c>
      <c r="B11" s="15" t="s">
        <v>46</v>
      </c>
      <c r="C11" s="203"/>
      <c r="D11" s="199"/>
      <c r="E11" s="168"/>
      <c r="F11" s="199"/>
      <c r="G11" s="205"/>
      <c r="H11" s="36" t="s">
        <v>86</v>
      </c>
      <c r="I11" s="37" t="s">
        <v>124</v>
      </c>
      <c r="J11" s="38" t="s">
        <v>84</v>
      </c>
      <c r="K11" s="37" t="s">
        <v>83</v>
      </c>
      <c r="L11" s="168"/>
      <c r="M11" s="199"/>
      <c r="N11" s="168"/>
    </row>
    <row r="12" spans="1:14" ht="12.75">
      <c r="A12" s="14">
        <v>1</v>
      </c>
      <c r="B12" s="14">
        <v>2</v>
      </c>
      <c r="C12" s="14">
        <v>3</v>
      </c>
      <c r="D12" s="14">
        <v>4</v>
      </c>
      <c r="E12" s="39"/>
      <c r="F12" s="14">
        <v>5</v>
      </c>
      <c r="G12" s="14">
        <v>6</v>
      </c>
      <c r="H12" s="14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</row>
    <row r="13" spans="1:14" ht="12.75">
      <c r="A13" s="15"/>
      <c r="B13" s="15"/>
      <c r="C13" s="15" t="s">
        <v>91</v>
      </c>
      <c r="D13" s="14">
        <v>1</v>
      </c>
      <c r="E13" s="40">
        <v>17</v>
      </c>
      <c r="F13" s="40">
        <v>5025</v>
      </c>
      <c r="G13" s="51">
        <f>PRODUCT(F13*D13)</f>
        <v>5025</v>
      </c>
      <c r="H13" s="41"/>
      <c r="I13" s="42"/>
      <c r="J13" s="15"/>
      <c r="K13" s="42">
        <f>PRODUCT(ROUND(G13*0.3333333333333,2))</f>
        <v>1675</v>
      </c>
      <c r="L13" s="42">
        <f>PRODUCT((G13+H13+I13+J13+K13)*15%)</f>
        <v>1005</v>
      </c>
      <c r="M13" s="42">
        <f>SUM(G13:L13)</f>
        <v>7705</v>
      </c>
      <c r="N13" s="15"/>
    </row>
    <row r="14" spans="1:14" ht="12.75">
      <c r="A14" s="15"/>
      <c r="B14" s="15"/>
      <c r="C14" s="15" t="s">
        <v>100</v>
      </c>
      <c r="D14" s="14">
        <v>1</v>
      </c>
      <c r="E14" s="40">
        <v>15</v>
      </c>
      <c r="F14" s="40">
        <v>4337</v>
      </c>
      <c r="G14" s="51">
        <f aca="true" t="shared" si="0" ref="G14:G38">PRODUCT(F14*D14)</f>
        <v>4337</v>
      </c>
      <c r="H14" s="41"/>
      <c r="I14" s="42"/>
      <c r="J14" s="15"/>
      <c r="K14" s="42">
        <f aca="true" t="shared" si="1" ref="K14:K39">PRODUCT(ROUND(G14*0.3333333333333,2))</f>
        <v>1445.67</v>
      </c>
      <c r="L14" s="42">
        <f aca="true" t="shared" si="2" ref="L14:L39">PRODUCT((G14+H14+I14+J14+K14)*15%)</f>
        <v>867.4005</v>
      </c>
      <c r="M14" s="42">
        <f aca="true" t="shared" si="3" ref="M14:M39">SUM(G14:L14)</f>
        <v>6650.0705</v>
      </c>
      <c r="N14" s="15"/>
    </row>
    <row r="15" spans="1:14" ht="12.75">
      <c r="A15" s="15"/>
      <c r="B15" s="15"/>
      <c r="C15" s="15" t="s">
        <v>92</v>
      </c>
      <c r="D15" s="14">
        <v>1</v>
      </c>
      <c r="E15" s="40">
        <v>15</v>
      </c>
      <c r="F15" s="40">
        <v>4337</v>
      </c>
      <c r="G15" s="51">
        <f t="shared" si="0"/>
        <v>4337</v>
      </c>
      <c r="H15" s="41"/>
      <c r="I15" s="42"/>
      <c r="J15" s="15"/>
      <c r="K15" s="42">
        <f t="shared" si="1"/>
        <v>1445.67</v>
      </c>
      <c r="L15" s="42">
        <f t="shared" si="2"/>
        <v>867.4005</v>
      </c>
      <c r="M15" s="42">
        <f t="shared" si="3"/>
        <v>6650.0705</v>
      </c>
      <c r="N15" s="15"/>
    </row>
    <row r="16" spans="1:14" ht="12.75">
      <c r="A16" s="15"/>
      <c r="B16" s="15"/>
      <c r="C16" s="15" t="s">
        <v>93</v>
      </c>
      <c r="D16" s="14">
        <v>1</v>
      </c>
      <c r="E16" s="40">
        <v>16</v>
      </c>
      <c r="F16" s="40">
        <v>4667</v>
      </c>
      <c r="G16" s="51">
        <f t="shared" si="0"/>
        <v>4667</v>
      </c>
      <c r="H16" s="41"/>
      <c r="I16" s="42"/>
      <c r="J16" s="15"/>
      <c r="K16" s="42">
        <f t="shared" si="1"/>
        <v>1555.67</v>
      </c>
      <c r="L16" s="42">
        <f t="shared" si="2"/>
        <v>933.4005</v>
      </c>
      <c r="M16" s="42">
        <f t="shared" si="3"/>
        <v>7156.0705</v>
      </c>
      <c r="N16" s="15"/>
    </row>
    <row r="17" spans="1:14" ht="12.75">
      <c r="A17" s="15"/>
      <c r="B17" s="15"/>
      <c r="C17" s="15" t="s">
        <v>94</v>
      </c>
      <c r="D17" s="14">
        <v>1</v>
      </c>
      <c r="E17" s="40">
        <v>14</v>
      </c>
      <c r="F17" s="40">
        <v>4023</v>
      </c>
      <c r="G17" s="51">
        <f t="shared" si="0"/>
        <v>4023</v>
      </c>
      <c r="H17" s="41"/>
      <c r="I17" s="15"/>
      <c r="J17" s="15"/>
      <c r="K17" s="42">
        <f t="shared" si="1"/>
        <v>1341</v>
      </c>
      <c r="L17" s="42">
        <f t="shared" si="2"/>
        <v>804.6</v>
      </c>
      <c r="M17" s="42">
        <f t="shared" si="3"/>
        <v>6168.6</v>
      </c>
      <c r="N17" s="15"/>
    </row>
    <row r="18" spans="1:14" ht="12.75">
      <c r="A18" s="15"/>
      <c r="B18" s="15"/>
      <c r="C18" s="15" t="s">
        <v>96</v>
      </c>
      <c r="D18" s="14">
        <v>1</v>
      </c>
      <c r="E18" s="40">
        <v>14</v>
      </c>
      <c r="F18" s="40">
        <v>4023</v>
      </c>
      <c r="G18" s="51">
        <f t="shared" si="0"/>
        <v>4023</v>
      </c>
      <c r="H18" s="41"/>
      <c r="I18" s="42"/>
      <c r="J18" s="15"/>
      <c r="K18" s="42">
        <f t="shared" si="1"/>
        <v>1341</v>
      </c>
      <c r="L18" s="42">
        <f t="shared" si="2"/>
        <v>804.6</v>
      </c>
      <c r="M18" s="42">
        <f t="shared" si="3"/>
        <v>6168.6</v>
      </c>
      <c r="N18" s="15"/>
    </row>
    <row r="19" spans="1:14" ht="12.75">
      <c r="A19" s="15"/>
      <c r="B19" s="15"/>
      <c r="C19" s="15" t="s">
        <v>95</v>
      </c>
      <c r="D19" s="14">
        <v>1</v>
      </c>
      <c r="E19" s="40">
        <v>14</v>
      </c>
      <c r="F19" s="40">
        <v>4023</v>
      </c>
      <c r="G19" s="51">
        <f t="shared" si="0"/>
        <v>4023</v>
      </c>
      <c r="H19" s="41"/>
      <c r="I19" s="42"/>
      <c r="J19" s="15"/>
      <c r="K19" s="42">
        <f t="shared" si="1"/>
        <v>1341</v>
      </c>
      <c r="L19" s="42">
        <f t="shared" si="2"/>
        <v>804.6</v>
      </c>
      <c r="M19" s="42">
        <f t="shared" si="3"/>
        <v>6168.6</v>
      </c>
      <c r="N19" s="15"/>
    </row>
    <row r="20" spans="1:14" ht="12.75">
      <c r="A20" s="15"/>
      <c r="B20" s="15"/>
      <c r="C20" s="15" t="s">
        <v>1</v>
      </c>
      <c r="D20" s="14"/>
      <c r="E20" s="40"/>
      <c r="F20" s="40"/>
      <c r="G20" s="51">
        <f t="shared" si="0"/>
        <v>0</v>
      </c>
      <c r="H20" s="41"/>
      <c r="I20" s="42"/>
      <c r="J20" s="15"/>
      <c r="K20" s="42">
        <f t="shared" si="1"/>
        <v>0</v>
      </c>
      <c r="L20" s="42">
        <f t="shared" si="2"/>
        <v>0</v>
      </c>
      <c r="M20" s="42">
        <f t="shared" si="3"/>
        <v>0</v>
      </c>
      <c r="N20" s="15"/>
    </row>
    <row r="21" spans="1:14" ht="12.75">
      <c r="A21" s="15"/>
      <c r="B21" s="15"/>
      <c r="C21" s="15" t="s">
        <v>3</v>
      </c>
      <c r="D21" s="14">
        <v>1</v>
      </c>
      <c r="E21" s="40">
        <v>14</v>
      </c>
      <c r="F21" s="40">
        <v>4023</v>
      </c>
      <c r="G21" s="51">
        <f t="shared" si="0"/>
        <v>4023</v>
      </c>
      <c r="H21" s="41"/>
      <c r="I21" s="42"/>
      <c r="J21" s="15"/>
      <c r="K21" s="42">
        <f t="shared" si="1"/>
        <v>1341</v>
      </c>
      <c r="L21" s="42">
        <f t="shared" si="2"/>
        <v>804.6</v>
      </c>
      <c r="M21" s="42">
        <f t="shared" si="3"/>
        <v>6168.6</v>
      </c>
      <c r="N21" s="15"/>
    </row>
    <row r="22" spans="1:14" ht="12.75">
      <c r="A22" s="15"/>
      <c r="B22" s="15"/>
      <c r="C22" s="15" t="s">
        <v>6</v>
      </c>
      <c r="D22" s="14">
        <v>1</v>
      </c>
      <c r="E22" s="40">
        <v>12</v>
      </c>
      <c r="F22" s="40">
        <v>3454</v>
      </c>
      <c r="G22" s="51">
        <f t="shared" si="0"/>
        <v>3454</v>
      </c>
      <c r="H22" s="41"/>
      <c r="I22" s="42"/>
      <c r="J22" s="15"/>
      <c r="K22" s="42">
        <f t="shared" si="1"/>
        <v>1151.33</v>
      </c>
      <c r="L22" s="42">
        <f t="shared" si="2"/>
        <v>690.7995</v>
      </c>
      <c r="M22" s="42">
        <f t="shared" si="3"/>
        <v>5296.1295</v>
      </c>
      <c r="N22" s="15"/>
    </row>
    <row r="23" spans="1:14" ht="12.75">
      <c r="A23" s="15"/>
      <c r="B23" s="15"/>
      <c r="C23" s="15" t="s">
        <v>8</v>
      </c>
      <c r="D23" s="14">
        <v>0.5</v>
      </c>
      <c r="E23" s="40">
        <v>12</v>
      </c>
      <c r="F23" s="40">
        <v>3454</v>
      </c>
      <c r="G23" s="51">
        <f t="shared" si="0"/>
        <v>1727</v>
      </c>
      <c r="H23" s="41"/>
      <c r="I23" s="42"/>
      <c r="J23" s="15"/>
      <c r="K23" s="42">
        <f t="shared" si="1"/>
        <v>575.67</v>
      </c>
      <c r="L23" s="42">
        <f t="shared" si="2"/>
        <v>345.4005</v>
      </c>
      <c r="M23" s="42">
        <f t="shared" si="3"/>
        <v>2648.0705000000003</v>
      </c>
      <c r="N23" s="15"/>
    </row>
    <row r="24" spans="1:14" ht="12.75">
      <c r="A24" s="15"/>
      <c r="B24" s="15"/>
      <c r="C24" s="44" t="s">
        <v>7</v>
      </c>
      <c r="D24" s="40">
        <v>9.8</v>
      </c>
      <c r="E24" s="40"/>
      <c r="F24" s="42"/>
      <c r="G24" s="52"/>
      <c r="H24" s="46"/>
      <c r="I24" s="42"/>
      <c r="J24" s="15"/>
      <c r="K24" s="42">
        <f t="shared" si="1"/>
        <v>0</v>
      </c>
      <c r="L24" s="42">
        <f t="shared" si="2"/>
        <v>0</v>
      </c>
      <c r="M24" s="42">
        <f t="shared" si="3"/>
        <v>0</v>
      </c>
      <c r="N24" s="15"/>
    </row>
    <row r="25" spans="1:14" ht="12.75">
      <c r="A25" s="15"/>
      <c r="B25" s="15"/>
      <c r="C25" s="15" t="s">
        <v>24</v>
      </c>
      <c r="D25" s="14">
        <v>1</v>
      </c>
      <c r="E25" s="40">
        <v>13</v>
      </c>
      <c r="F25" s="40">
        <v>3740</v>
      </c>
      <c r="G25" s="51">
        <f t="shared" si="0"/>
        <v>3740</v>
      </c>
      <c r="H25" s="41"/>
      <c r="I25" s="42"/>
      <c r="J25" s="15"/>
      <c r="K25" s="42">
        <f t="shared" si="1"/>
        <v>1246.67</v>
      </c>
      <c r="L25" s="42">
        <f t="shared" si="2"/>
        <v>748.0005</v>
      </c>
      <c r="M25" s="42">
        <f t="shared" si="3"/>
        <v>5734.6705</v>
      </c>
      <c r="N25" s="15"/>
    </row>
    <row r="26" spans="1:14" ht="12.75">
      <c r="A26" s="15"/>
      <c r="B26" s="15"/>
      <c r="C26" s="15" t="s">
        <v>38</v>
      </c>
      <c r="D26" s="14">
        <v>1</v>
      </c>
      <c r="E26" s="40">
        <v>6</v>
      </c>
      <c r="F26" s="40">
        <v>2004</v>
      </c>
      <c r="G26" s="51">
        <f t="shared" si="0"/>
        <v>2004</v>
      </c>
      <c r="H26" s="41"/>
      <c r="I26" s="42"/>
      <c r="J26" s="15"/>
      <c r="K26" s="42">
        <f t="shared" si="1"/>
        <v>668</v>
      </c>
      <c r="L26" s="42">
        <f t="shared" si="2"/>
        <v>400.8</v>
      </c>
      <c r="M26" s="42">
        <f t="shared" si="3"/>
        <v>3072.8</v>
      </c>
      <c r="N26" s="15"/>
    </row>
    <row r="27" spans="1:14" ht="12.75">
      <c r="A27" s="15"/>
      <c r="B27" s="15"/>
      <c r="C27" s="43" t="s">
        <v>23</v>
      </c>
      <c r="D27" s="14">
        <v>1</v>
      </c>
      <c r="E27" s="40">
        <v>15</v>
      </c>
      <c r="F27" s="40">
        <v>4337</v>
      </c>
      <c r="G27" s="51">
        <f t="shared" si="0"/>
        <v>4337</v>
      </c>
      <c r="H27" s="41"/>
      <c r="I27" s="42"/>
      <c r="J27" s="15"/>
      <c r="K27" s="42">
        <f t="shared" si="1"/>
        <v>1445.67</v>
      </c>
      <c r="L27" s="42">
        <f t="shared" si="2"/>
        <v>867.4005</v>
      </c>
      <c r="M27" s="42">
        <f t="shared" si="3"/>
        <v>6650.0705</v>
      </c>
      <c r="N27" s="15"/>
    </row>
    <row r="28" spans="1:14" ht="12.75">
      <c r="A28" s="15"/>
      <c r="B28" s="15"/>
      <c r="C28" s="43" t="s">
        <v>69</v>
      </c>
      <c r="D28" s="14">
        <v>2</v>
      </c>
      <c r="E28" s="40">
        <v>5</v>
      </c>
      <c r="F28" s="40">
        <v>1810</v>
      </c>
      <c r="G28" s="51">
        <f t="shared" si="0"/>
        <v>3620</v>
      </c>
      <c r="H28" s="41"/>
      <c r="I28" s="42"/>
      <c r="J28" s="15"/>
      <c r="K28" s="42">
        <f t="shared" si="1"/>
        <v>1206.67</v>
      </c>
      <c r="L28" s="42">
        <f t="shared" si="2"/>
        <v>724.0005</v>
      </c>
      <c r="M28" s="42">
        <f t="shared" si="3"/>
        <v>5550.6705</v>
      </c>
      <c r="N28" s="15"/>
    </row>
    <row r="29" spans="1:14" ht="12.75">
      <c r="A29" s="15"/>
      <c r="B29" s="15"/>
      <c r="C29" s="15" t="s">
        <v>2</v>
      </c>
      <c r="D29" s="14">
        <v>1.5</v>
      </c>
      <c r="E29" s="40">
        <v>4</v>
      </c>
      <c r="F29" s="40">
        <v>1668</v>
      </c>
      <c r="G29" s="51">
        <f t="shared" si="0"/>
        <v>2502</v>
      </c>
      <c r="H29" s="41"/>
      <c r="I29" s="42"/>
      <c r="J29" s="15"/>
      <c r="K29" s="42">
        <f t="shared" si="1"/>
        <v>834</v>
      </c>
      <c r="L29" s="42">
        <f t="shared" si="2"/>
        <v>500.4</v>
      </c>
      <c r="M29" s="42">
        <f t="shared" si="3"/>
        <v>3836.4</v>
      </c>
      <c r="N29" s="15"/>
    </row>
    <row r="30" spans="1:14" ht="12.75">
      <c r="A30" s="15"/>
      <c r="B30" s="15"/>
      <c r="C30" s="15" t="s">
        <v>32</v>
      </c>
      <c r="D30" s="14">
        <v>2</v>
      </c>
      <c r="E30" s="40">
        <v>4</v>
      </c>
      <c r="F30" s="40">
        <v>1668</v>
      </c>
      <c r="G30" s="51">
        <f t="shared" si="0"/>
        <v>3336</v>
      </c>
      <c r="H30" s="41"/>
      <c r="I30" s="42"/>
      <c r="J30" s="15"/>
      <c r="K30" s="42">
        <f t="shared" si="1"/>
        <v>1112</v>
      </c>
      <c r="L30" s="42">
        <f t="shared" si="2"/>
        <v>667.1999999999999</v>
      </c>
      <c r="M30" s="42">
        <f t="shared" si="3"/>
        <v>5115.2</v>
      </c>
      <c r="N30" s="15"/>
    </row>
    <row r="31" spans="1:14" ht="12.75">
      <c r="A31" s="15"/>
      <c r="B31" s="15"/>
      <c r="C31" s="15" t="s">
        <v>67</v>
      </c>
      <c r="D31" s="14">
        <v>0.5</v>
      </c>
      <c r="E31" s="40">
        <v>8</v>
      </c>
      <c r="F31" s="40">
        <v>2424</v>
      </c>
      <c r="G31" s="51">
        <f t="shared" si="0"/>
        <v>1212</v>
      </c>
      <c r="H31" s="41"/>
      <c r="I31" s="42"/>
      <c r="J31" s="15"/>
      <c r="K31" s="42">
        <f t="shared" si="1"/>
        <v>404</v>
      </c>
      <c r="L31" s="42">
        <f t="shared" si="2"/>
        <v>242.39999999999998</v>
      </c>
      <c r="M31" s="42">
        <f t="shared" si="3"/>
        <v>1858.4</v>
      </c>
      <c r="N31" s="15"/>
    </row>
    <row r="32" spans="1:14" ht="12.75">
      <c r="A32" s="15"/>
      <c r="B32" s="15"/>
      <c r="C32" s="15" t="s">
        <v>71</v>
      </c>
      <c r="D32" s="14">
        <v>7.5</v>
      </c>
      <c r="E32" s="40">
        <v>1</v>
      </c>
      <c r="F32" s="40">
        <v>1415</v>
      </c>
      <c r="G32" s="51">
        <f t="shared" si="0"/>
        <v>10612.5</v>
      </c>
      <c r="H32" s="41"/>
      <c r="I32" s="42"/>
      <c r="J32" s="15"/>
      <c r="K32" s="42">
        <f t="shared" si="1"/>
        <v>3537.5</v>
      </c>
      <c r="L32" s="42">
        <f t="shared" si="2"/>
        <v>2122.5</v>
      </c>
      <c r="M32" s="42">
        <f t="shared" si="3"/>
        <v>16272.5</v>
      </c>
      <c r="N32" s="15"/>
    </row>
    <row r="33" spans="1:14" ht="12.75">
      <c r="A33" s="15"/>
      <c r="B33" s="15"/>
      <c r="C33" s="44" t="s">
        <v>25</v>
      </c>
      <c r="D33" s="40">
        <v>2</v>
      </c>
      <c r="E33" s="40">
        <v>1</v>
      </c>
      <c r="F33" s="40">
        <v>1415</v>
      </c>
      <c r="G33" s="51">
        <f t="shared" si="0"/>
        <v>2830</v>
      </c>
      <c r="H33" s="41"/>
      <c r="I33" s="42"/>
      <c r="J33" s="15"/>
      <c r="K33" s="42">
        <f t="shared" si="1"/>
        <v>943.33</v>
      </c>
      <c r="L33" s="42">
        <f t="shared" si="2"/>
        <v>565.9995</v>
      </c>
      <c r="M33" s="42">
        <f t="shared" si="3"/>
        <v>4339.3295</v>
      </c>
      <c r="N33" s="15"/>
    </row>
    <row r="34" spans="1:14" ht="12.75">
      <c r="A34" s="15"/>
      <c r="B34" s="15"/>
      <c r="C34" s="44" t="s">
        <v>36</v>
      </c>
      <c r="D34" s="40">
        <v>0.5</v>
      </c>
      <c r="E34" s="40">
        <v>3</v>
      </c>
      <c r="F34" s="40">
        <v>1571</v>
      </c>
      <c r="G34" s="51">
        <f t="shared" si="0"/>
        <v>785.5</v>
      </c>
      <c r="H34" s="41"/>
      <c r="I34" s="42"/>
      <c r="J34" s="15"/>
      <c r="K34" s="42">
        <f t="shared" si="1"/>
        <v>261.83</v>
      </c>
      <c r="L34" s="42">
        <f t="shared" si="2"/>
        <v>157.09949999999998</v>
      </c>
      <c r="M34" s="42">
        <f t="shared" si="3"/>
        <v>1204.4295</v>
      </c>
      <c r="N34" s="15"/>
    </row>
    <row r="35" spans="1:14" ht="12.75">
      <c r="A35" s="15"/>
      <c r="B35" s="15"/>
      <c r="C35" s="44" t="s">
        <v>82</v>
      </c>
      <c r="D35" s="40">
        <v>0.5</v>
      </c>
      <c r="E35" s="40">
        <v>4</v>
      </c>
      <c r="F35" s="40">
        <v>1668</v>
      </c>
      <c r="G35" s="51">
        <f t="shared" si="0"/>
        <v>834</v>
      </c>
      <c r="H35" s="41"/>
      <c r="I35" s="42"/>
      <c r="J35" s="15"/>
      <c r="K35" s="42">
        <f t="shared" si="1"/>
        <v>278</v>
      </c>
      <c r="L35" s="42">
        <f t="shared" si="2"/>
        <v>166.79999999999998</v>
      </c>
      <c r="M35" s="42">
        <f t="shared" si="3"/>
        <v>1278.8</v>
      </c>
      <c r="N35" s="15"/>
    </row>
    <row r="36" spans="1:14" ht="12.75">
      <c r="A36" s="15"/>
      <c r="B36" s="15"/>
      <c r="C36" s="44" t="s">
        <v>35</v>
      </c>
      <c r="D36" s="40">
        <v>1</v>
      </c>
      <c r="E36" s="40">
        <v>3</v>
      </c>
      <c r="F36" s="40">
        <v>1571</v>
      </c>
      <c r="G36" s="51">
        <f t="shared" si="0"/>
        <v>1571</v>
      </c>
      <c r="H36" s="41"/>
      <c r="I36" s="42"/>
      <c r="J36" s="15"/>
      <c r="K36" s="42">
        <f t="shared" si="1"/>
        <v>523.67</v>
      </c>
      <c r="L36" s="42">
        <f t="shared" si="2"/>
        <v>314.2005</v>
      </c>
      <c r="M36" s="42">
        <f t="shared" si="3"/>
        <v>2408.8705</v>
      </c>
      <c r="N36" s="15"/>
    </row>
    <row r="37" spans="1:14" ht="12.75">
      <c r="A37" s="15"/>
      <c r="B37" s="15"/>
      <c r="C37" s="44" t="s">
        <v>4</v>
      </c>
      <c r="D37" s="40">
        <v>2.3</v>
      </c>
      <c r="E37" s="40">
        <v>1</v>
      </c>
      <c r="F37" s="40">
        <v>1415</v>
      </c>
      <c r="G37" s="51">
        <f t="shared" si="0"/>
        <v>3254.4999999999995</v>
      </c>
      <c r="H37" s="45">
        <v>922.65</v>
      </c>
      <c r="I37" s="42"/>
      <c r="J37" s="15"/>
      <c r="K37" s="42">
        <f t="shared" si="1"/>
        <v>1084.83</v>
      </c>
      <c r="L37" s="42">
        <f t="shared" si="2"/>
        <v>789.2969999999999</v>
      </c>
      <c r="M37" s="42">
        <f t="shared" si="3"/>
        <v>6051.276999999999</v>
      </c>
      <c r="N37" s="15"/>
    </row>
    <row r="38" spans="1:14" ht="12.75">
      <c r="A38" s="15"/>
      <c r="B38" s="15"/>
      <c r="C38" s="44" t="s">
        <v>5</v>
      </c>
      <c r="D38" s="40">
        <v>1</v>
      </c>
      <c r="E38" s="40">
        <v>1</v>
      </c>
      <c r="F38" s="40">
        <v>1415</v>
      </c>
      <c r="G38" s="51">
        <f t="shared" si="0"/>
        <v>1415</v>
      </c>
      <c r="H38" s="41"/>
      <c r="I38" s="42"/>
      <c r="J38" s="15"/>
      <c r="K38" s="42">
        <f t="shared" si="1"/>
        <v>471.67</v>
      </c>
      <c r="L38" s="42">
        <f t="shared" si="2"/>
        <v>283.0005</v>
      </c>
      <c r="M38" s="42">
        <f t="shared" si="3"/>
        <v>2169.6705</v>
      </c>
      <c r="N38" s="15"/>
    </row>
    <row r="39" spans="1:14" ht="12.75">
      <c r="A39" s="15"/>
      <c r="B39" s="15"/>
      <c r="C39" s="47" t="s">
        <v>89</v>
      </c>
      <c r="D39" s="14"/>
      <c r="E39" s="14"/>
      <c r="F39" s="42"/>
      <c r="G39" s="52"/>
      <c r="H39" s="46"/>
      <c r="I39" s="42"/>
      <c r="J39" s="42"/>
      <c r="K39" s="42">
        <f t="shared" si="1"/>
        <v>0</v>
      </c>
      <c r="L39" s="42">
        <f t="shared" si="2"/>
        <v>0</v>
      </c>
      <c r="M39" s="42">
        <f t="shared" si="3"/>
        <v>0</v>
      </c>
      <c r="N39" s="15"/>
    </row>
    <row r="40" spans="1:14" ht="12.75">
      <c r="A40" s="15"/>
      <c r="B40" s="15"/>
      <c r="C40" s="48" t="s">
        <v>34</v>
      </c>
      <c r="D40" s="49">
        <f>SUM(D13:D39)</f>
        <v>43.099999999999994</v>
      </c>
      <c r="E40" s="49" t="s">
        <v>85</v>
      </c>
      <c r="F40" s="49" t="s">
        <v>85</v>
      </c>
      <c r="G40" s="53">
        <f aca="true" t="shared" si="4" ref="G40:M40">SUM(G13:G39)</f>
        <v>81692.5</v>
      </c>
      <c r="H40" s="50">
        <f t="shared" si="4"/>
        <v>922.65</v>
      </c>
      <c r="I40" s="89">
        <f t="shared" si="4"/>
        <v>0</v>
      </c>
      <c r="J40" s="89">
        <f t="shared" si="4"/>
        <v>0</v>
      </c>
      <c r="K40" s="50">
        <f t="shared" si="4"/>
        <v>27230.85</v>
      </c>
      <c r="L40" s="50">
        <f>SUM(L13:L39)</f>
        <v>16476.9</v>
      </c>
      <c r="M40" s="50">
        <f t="shared" si="4"/>
        <v>126322.9</v>
      </c>
      <c r="N40" s="15"/>
    </row>
    <row r="42" spans="3:9" ht="12.75">
      <c r="C42" s="56" t="s">
        <v>21</v>
      </c>
      <c r="I42" s="39" t="s">
        <v>17</v>
      </c>
    </row>
  </sheetData>
  <mergeCells count="13">
    <mergeCell ref="G10:G11"/>
    <mergeCell ref="H10:K10"/>
    <mergeCell ref="L10:L11"/>
    <mergeCell ref="M10:M11"/>
    <mergeCell ref="N10:N11"/>
    <mergeCell ref="A1:N1"/>
    <mergeCell ref="A2:N2"/>
    <mergeCell ref="A3:N3"/>
    <mergeCell ref="A10:B10"/>
    <mergeCell ref="C10:C11"/>
    <mergeCell ref="D10:D11"/>
    <mergeCell ref="E10:E11"/>
    <mergeCell ref="F10:F11"/>
  </mergeCells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2008-11-01T05:03:13Z</cp:lastPrinted>
  <dcterms:created xsi:type="dcterms:W3CDTF">2002-09-06T04:35:36Z</dcterms:created>
  <dcterms:modified xsi:type="dcterms:W3CDTF">2008-11-01T05:20:42Z</dcterms:modified>
  <cp:category/>
  <cp:version/>
  <cp:contentType/>
  <cp:contentStatus/>
</cp:coreProperties>
</file>